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<sst xmlns="http://schemas.openxmlformats.org/spreadsheetml/2006/main" count="925" uniqueCount="849">
  <si>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</si>
  <si>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</si>
  <si>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</si>
  <si>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</si>
  <si>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</si>
  <si>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</si>
  <si>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</si>
  <si>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</si>
  <si>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</si>
  <si>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</si>
  <si>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</si>
  <si>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</si>
  <si>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</si>
  <si>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</si>
  <si>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</si>
  <si>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</si>
  <si>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</si>
  <si>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</si>
  <si>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</si>
  <si>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</si>
  <si>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</si>
  <si>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</si>
  <si>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</si>
  <si>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</si>
  <si>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</si>
  <si>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</si>
  <si>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</si>
  <si>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</si>
  <si>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</si>
  <si>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</si>
  <si>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</si>
  <si>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</si>
  <si>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</si>
  <si>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</si>
  <si>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</si>
  <si>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</si>
  <si>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</si>
  <si>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</si>
  <si>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</si>
  <si>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</si>
  <si>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</si>
  <si>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</si>
  <si>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</si>
  <si>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</si>
  <si>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</si>
  <si>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</si>
  <si>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</si>
  <si>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</si>
  <si>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</si>
  <si>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</si>
  <si>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</si>
  <si>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</si>
  <si>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</si>
  <si>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</si>
  <si>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</si>
  <si>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</si>
  <si>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</si>
  <si>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</si>
  <si>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</si>
  <si>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</si>
  <si>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</si>
  <si>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</si>
  <si>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</si>
  <si>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</si>
  <si>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</si>
  <si>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</si>
  <si>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</si>
  <si>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</si>
  <si>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</si>
  <si>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</si>
  <si>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</si>
  <si>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</si>
  <si>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</si>
  <si>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</si>
  <si>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</si>
  <si>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</si>
  <si>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</si>
  <si>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</si>
  <si>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</si>
  <si>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</si>
  <si>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</si>
  <si>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</si>
  <si>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</si>
  <si>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</si>
  <si>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</si>
  <si>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</si>
  <si>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</si>
  <si>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</si>
  <si>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</si>
  <si>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</si>
  <si>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</si>
  <si>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</si>
  <si>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</si>
  <si>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</si>
  <si>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</si>
  <si>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</si>
  <si>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</si>
  <si>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</si>
  <si>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</si>
  <si>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</si>
  <si>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</si>
  <si>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</si>
  <si>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</si>
  <si>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</si>
  <si>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</si>
  <si>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</si>
  <si>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</si>
  <si>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</si>
  <si>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</si>
  <si>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</si>
  <si>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</si>
  <si>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</si>
  <si>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</si>
  <si>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</si>
  <si>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</si>
  <si>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</si>
  <si>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</si>
  <si>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</si>
  <si>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</si>
  <si>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</si>
  <si>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</si>
  <si>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</si>
  <si>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</si>
  <si>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</si>
  <si>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</si>
  <si>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</si>
  <si>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</si>
  <si>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</si>
  <si>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</si>
  <si>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</si>
  <si>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</si>
  <si>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</si>
  <si>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</si>
  <si>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</si>
  <si>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</si>
  <si>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</si>
  <si>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</si>
  <si>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</si>
  <si>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</si>
  <si>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</si>
  <si>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</si>
  <si>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</si>
  <si>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</si>
  <si>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</si>
  <si>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</si>
  <si>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</si>
  <si>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</si>
  <si>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</si>
  <si>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</si>
  <si>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</si>
  <si>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</si>
  <si>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</si>
  <si>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</si>
  <si>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</si>
  <si>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</si>
  <si>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</si>
  <si>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</si>
  <si>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</si>
  <si>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</si>
  <si>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</si>
  <si>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</si>
  <si>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</si>
  <si>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</si>
  <si>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</si>
  <si>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</si>
  <si>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</si>
  <si>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</si>
  <si>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</si>
  <si>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Надійшло станом на 17.09.2015</t>
  </si>
  <si>
    <t>Профінансовано на 17.09.2015</t>
  </si>
  <si>
    <r>
      <t xml:space="preserve">Залишок коштів на рахунку на 17.09.2015 </t>
    </r>
    <r>
      <rPr>
        <b/>
        <sz val="9"/>
        <rFont val="Times New Roman"/>
        <family val="1"/>
      </rPr>
      <t>(без депозиту)</t>
    </r>
  </si>
  <si>
    <t>Розміщено на депозиті станом на 17.09.15</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</si>
  <si>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</si>
  <si>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</si>
  <si>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</si>
  <si>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</si>
  <si>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</si>
  <si>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</si>
  <si>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</si>
  <si>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</si>
  <si>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</si>
  <si>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</si>
  <si>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</si>
  <si>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</si>
  <si>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</si>
  <si>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</si>
  <si>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</si>
  <si>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</si>
  <si>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</si>
  <si>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</si>
  <si>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</si>
  <si>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</si>
  <si>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</si>
  <si>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</si>
  <si>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</si>
  <si>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</si>
  <si>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</si>
  <si>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</si>
  <si>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</si>
  <si>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</si>
  <si>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</si>
  <si>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</si>
  <si>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</si>
  <si>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</si>
  <si>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</si>
  <si>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</si>
  <si>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</si>
  <si>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</si>
  <si>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</si>
  <si>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</si>
  <si>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</si>
  <si>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</si>
  <si>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</si>
  <si>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</si>
  <si>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</si>
  <si>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</si>
  <si>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</si>
  <si>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</si>
  <si>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</si>
  <si>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</si>
  <si>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</si>
  <si>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</si>
  <si>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</si>
  <si>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</si>
  <si>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</si>
  <si>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</si>
  <si>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</si>
  <si>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</si>
  <si>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</si>
  <si>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</si>
  <si>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</si>
  <si>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</si>
  <si>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</si>
  <si>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</si>
  <si>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</si>
  <si>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</si>
  <si>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</si>
  <si>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</si>
  <si>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</si>
  <si>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</si>
  <si>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</si>
  <si>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</si>
  <si>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</si>
  <si>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</si>
  <si>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</si>
  <si>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</si>
  <si>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</si>
  <si>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</si>
  <si>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</si>
  <si>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</si>
  <si>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</si>
  <si>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</si>
  <si>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</si>
  <si>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</si>
  <si>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</si>
  <si>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</si>
  <si>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</si>
  <si>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</si>
  <si>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</si>
  <si>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</si>
  <si>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</si>
  <si>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</si>
  <si>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</si>
  <si>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</si>
  <si>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</si>
  <si>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</si>
  <si>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</si>
  <si>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</si>
  <si>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</si>
  <si>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</si>
  <si>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</si>
  <si>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</si>
  <si>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</si>
  <si>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</si>
  <si>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</si>
  <si>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</si>
  <si>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</si>
  <si>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</si>
  <si>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</si>
  <si>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</si>
  <si>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</si>
  <si>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</si>
  <si>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</si>
  <si>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</si>
  <si>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</si>
  <si>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</si>
  <si>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</si>
  <si>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</si>
  <si>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</si>
  <si>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</si>
  <si>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</si>
  <si>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</si>
  <si>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</si>
  <si>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</si>
  <si>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</si>
  <si>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</si>
  <si>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</si>
  <si>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</si>
  <si>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</si>
  <si>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</si>
  <si>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</si>
  <si>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</si>
  <si>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</si>
  <si>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</si>
  <si>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</si>
  <si>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</si>
  <si>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</si>
  <si>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</si>
  <si>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</si>
  <si>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</si>
  <si>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</si>
  <si>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</si>
  <si>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</si>
  <si>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</si>
  <si>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</si>
  <si>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</si>
  <si>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</si>
  <si>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</si>
  <si>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</si>
  <si>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</si>
  <si>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</si>
  <si>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</si>
  <si>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</si>
  <si>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</si>
  <si>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</si>
  <si>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</si>
  <si>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</si>
  <si>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</si>
  <si>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</si>
  <si>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</si>
  <si>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</si>
  <si>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</si>
  <si>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</si>
  <si>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</si>
  <si>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</si>
  <si>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</si>
  <si>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</si>
  <si>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</si>
  <si>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</si>
  <si>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</si>
  <si>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</si>
  <si>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</si>
  <si>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</si>
  <si>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</si>
  <si>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</si>
  <si>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</si>
  <si>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</si>
  <si>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</si>
  <si>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</si>
  <si>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</si>
  <si>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</si>
  <si>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</si>
  <si>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</si>
  <si>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</si>
  <si>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</si>
  <si>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</si>
  <si>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</si>
  <si>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</si>
  <si>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</si>
  <si>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</si>
  <si>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</si>
  <si>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</si>
  <si>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</si>
  <si>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</si>
  <si>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</si>
  <si>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</si>
  <si>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</si>
  <si>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</si>
  <si>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</si>
  <si>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</si>
  <si>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</si>
  <si>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</si>
  <si>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</si>
  <si>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</si>
  <si>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</si>
  <si>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</si>
  <si>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</si>
  <si>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</si>
  <si>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</si>
  <si>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</si>
  <si>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</si>
  <si>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</si>
  <si>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</si>
  <si>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</si>
  <si>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</si>
  <si>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</si>
  <si>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</si>
  <si>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</si>
  <si>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</si>
  <si>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</si>
  <si>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</si>
  <si>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</si>
  <si>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</si>
  <si>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</si>
  <si>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</si>
  <si>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</si>
  <si>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</si>
  <si>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</si>
  <si>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</si>
  <si>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приміщень (санвузли) КДЮСШ №2 (з ПКД)</t>
  </si>
  <si>
    <t>Придбання спортивного інвентарю та обладнання для ДЮСШ міста</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</si>
  <si>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</si>
  <si>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</si>
  <si>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</si>
  <si>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</si>
  <si>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</si>
  <si>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</si>
  <si>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</si>
  <si>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</si>
  <si>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</si>
  <si>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</si>
  <si>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</si>
  <si>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</si>
  <si>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</si>
  <si>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</si>
  <si>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</si>
  <si>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</si>
  <si>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</si>
  <si>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</si>
  <si>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</si>
  <si>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</si>
  <si>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</si>
  <si>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</si>
  <si>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</si>
  <si>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</si>
  <si>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</si>
  <si>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</si>
  <si>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</si>
  <si>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</si>
  <si>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</si>
  <si>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</si>
  <si>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</si>
  <si>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</si>
  <si>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</si>
  <si>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</si>
  <si>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</si>
  <si>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</si>
  <si>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</si>
  <si>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</si>
  <si>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</si>
  <si>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</si>
  <si>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</si>
  <si>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</si>
  <si>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</si>
  <si>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</si>
  <si>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</si>
  <si>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</si>
  <si>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</si>
  <si>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</si>
  <si>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</si>
  <si>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</si>
  <si>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</si>
  <si>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</si>
  <si>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</si>
  <si>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</si>
  <si>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</si>
  <si>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</si>
  <si>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</si>
  <si>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</si>
  <si>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</si>
  <si>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</si>
  <si>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</si>
  <si>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</si>
  <si>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</si>
  <si>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</si>
  <si>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</si>
  <si>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</si>
  <si>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</si>
  <si>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</si>
  <si>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</si>
  <si>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</si>
  <si>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</si>
  <si>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</si>
  <si>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</si>
  <si>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</si>
  <si>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</si>
  <si>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</si>
  <si>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</si>
  <si>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</si>
  <si>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</si>
  <si>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</si>
  <si>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</si>
  <si>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</si>
  <si>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</si>
  <si>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</si>
  <si>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</si>
  <si>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</si>
  <si>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</si>
  <si>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</si>
  <si>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</si>
  <si>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</si>
  <si>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</si>
  <si>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</si>
  <si>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</si>
  <si>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</si>
  <si>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</si>
  <si>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</si>
  <si>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</si>
  <si>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</si>
  <si>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</si>
  <si>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</si>
  <si>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</si>
  <si>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</si>
  <si>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</si>
  <si>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</si>
  <si>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</si>
  <si>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</si>
  <si>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</si>
  <si>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</si>
  <si>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</si>
  <si>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</si>
  <si>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</si>
  <si>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</si>
  <si>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</si>
  <si>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</si>
  <si>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</si>
  <si>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</si>
  <si>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</si>
  <si>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</si>
  <si>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</si>
  <si>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</si>
  <si>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</si>
  <si>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</si>
  <si>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</si>
  <si>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</si>
  <si>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</si>
  <si>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</si>
  <si>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</si>
  <si>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</si>
  <si>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</si>
  <si>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</si>
  <si>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</si>
  <si>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</si>
  <si>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</si>
  <si>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</si>
  <si>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</si>
  <si>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</si>
  <si>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</si>
  <si>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</si>
  <si>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</si>
  <si>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</si>
  <si>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</si>
  <si>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</si>
  <si>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</si>
  <si>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</si>
  <si>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</si>
  <si>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</si>
  <si>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</si>
  <si>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</si>
  <si>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</si>
  <si>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</si>
  <si>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</si>
  <si>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</si>
  <si>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</si>
  <si>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</si>
  <si>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</si>
  <si>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</si>
  <si>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</si>
  <si>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</si>
  <si>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</si>
  <si>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</si>
  <si>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</si>
  <si>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</si>
  <si>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</si>
  <si>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</si>
  <si>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</si>
  <si>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</si>
  <si>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</si>
  <si>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</si>
  <si>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</si>
  <si>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</si>
  <si>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</si>
  <si>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</si>
  <si>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</si>
  <si>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</si>
  <si>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</si>
  <si>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</si>
  <si>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</si>
  <si>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</si>
  <si>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</si>
  <si>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</si>
  <si>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</si>
  <si>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</si>
  <si>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</si>
  <si>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</si>
  <si>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</si>
  <si>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</si>
  <si>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</si>
  <si>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</si>
  <si>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</si>
  <si>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</si>
  <si>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</si>
  <si>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</si>
  <si>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</si>
  <si>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</si>
  <si>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</si>
  <si>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</si>
  <si>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</si>
  <si>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</si>
  <si>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</si>
  <si>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</si>
  <si>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</si>
  <si>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</si>
  <si>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</si>
  <si>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</si>
  <si>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</si>
  <si>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</si>
  <si>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</si>
  <si>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</si>
  <si>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</si>
  <si>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</si>
  <si>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</si>
  <si>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</si>
  <si>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3131-1399481,07
3210-1096727,61</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</si>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</sst>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9" fontId="11" fillId="0" borderId="10" xfId="0" applyNumberFormat="1" applyFont="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26" fillId="0" borderId="18" xfId="0" applyNumberFormat="1" applyFont="1" applyFill="1" applyBorder="1" applyAlignment="1">
      <alignment horizontal="left" vertical="center" wrapText="1"/>
    </xf>
    <xf numFmtId="189" fontId="26" fillId="0" borderId="22"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2"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2"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717" activePane="bottomLeft" state="frozen"/>
      <selection pane="topLeft" activeCell="B2" sqref="B2"/>
      <selection pane="bottomLeft" activeCell="W722" sqref="W722"/>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1" width="13.83203125" style="146" hidden="1" customWidth="1"/>
    <col min="12" max="13" width="17.66015625" style="146" hidden="1" customWidth="1"/>
    <col min="14" max="14" width="16.16015625" style="146" hidden="1" customWidth="1"/>
    <col min="15" max="20" width="17.66015625" style="146" hidden="1" customWidth="1"/>
    <col min="21" max="22" width="16.160156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740</v>
      </c>
      <c r="B2" s="324" t="s">
        <v>741</v>
      </c>
      <c r="C2" s="325"/>
      <c r="D2" s="325"/>
      <c r="E2" s="325"/>
      <c r="F2" s="325"/>
      <c r="G2" s="325"/>
      <c r="H2" s="325"/>
      <c r="I2" s="326"/>
      <c r="J2" s="150" t="s">
        <v>742</v>
      </c>
      <c r="K2" s="148" t="s">
        <v>743</v>
      </c>
      <c r="L2" s="148" t="s">
        <v>744</v>
      </c>
      <c r="M2" s="151" t="s">
        <v>745</v>
      </c>
      <c r="N2" s="151" t="s">
        <v>746</v>
      </c>
      <c r="O2" s="151" t="s">
        <v>747</v>
      </c>
      <c r="P2" s="151" t="s">
        <v>748</v>
      </c>
      <c r="Q2" s="151" t="s">
        <v>749</v>
      </c>
      <c r="R2" s="151" t="s">
        <v>723</v>
      </c>
      <c r="S2" s="151" t="s">
        <v>724</v>
      </c>
      <c r="T2" s="151" t="s">
        <v>725</v>
      </c>
      <c r="U2" s="151" t="s">
        <v>726</v>
      </c>
      <c r="V2" s="151" t="s">
        <v>727</v>
      </c>
      <c r="W2" s="152" t="s">
        <v>168</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33" t="s">
        <v>286</v>
      </c>
      <c r="C3" s="334"/>
      <c r="D3" s="334"/>
      <c r="E3" s="334"/>
      <c r="F3" s="334"/>
      <c r="G3" s="334"/>
      <c r="H3" s="334"/>
      <c r="I3" s="33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83.51+3.37+3.94+14.17+14.17+14.17+33333.33+6.44+1.49+15.16+7.14+5.34+4.99+58202.17+2.92+2.87+2.1+1.89+2.24+13.02+1.33+102221.53+3.57+1.68+4.5+6.18+0.95+2.5+10.2+4.96+1.09+5.88+6.14+340690.12+6.14+58258.03+0.32+14.6+5.37+2.1+11.64+3.45+15.02+7.7+17+0.54+4.51+1.86+5.93</f>
        <v>593049.27</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33" t="s">
        <v>460</v>
      </c>
      <c r="C4" s="334"/>
      <c r="D4" s="334"/>
      <c r="E4" s="334"/>
      <c r="F4" s="334"/>
      <c r="G4" s="334"/>
      <c r="H4" s="334"/>
      <c r="I4" s="33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1984185.93+2150+50146.77+44775.5+6558+379691.64+45636.88+645446.65+24212.89+74276+5759+43525+43487.78+2150+9000+108879.56+93793+16087+117503.27+2150+43403.56+9000+6826.5+24066.64+45972+119590</f>
        <v>3948273.57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33" t="s">
        <v>461</v>
      </c>
      <c r="C5" s="334"/>
      <c r="D5" s="334"/>
      <c r="E5" s="334"/>
      <c r="F5" s="334"/>
      <c r="G5" s="334"/>
      <c r="H5" s="334"/>
      <c r="I5" s="33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36" t="s">
        <v>728</v>
      </c>
      <c r="C6" s="337"/>
      <c r="D6" s="337"/>
      <c r="E6" s="337"/>
      <c r="F6" s="337"/>
      <c r="G6" s="337"/>
      <c r="H6" s="337"/>
      <c r="I6" s="33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6380180.68</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42" t="s">
        <v>462</v>
      </c>
      <c r="C7" s="343"/>
      <c r="D7" s="343"/>
      <c r="E7" s="343"/>
      <c r="F7" s="343"/>
      <c r="G7" s="343"/>
      <c r="H7" s="343"/>
      <c r="I7" s="34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500878.57+20883789.29+13803976.79+7506813.9+1188+2189400+1188+1247644.51+22646.7+28851.3+18786615.38+13748459.7+35243.6+1584+10000000+5000000</f>
        <v>93758279.74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42" t="s">
        <v>463</v>
      </c>
      <c r="C8" s="343"/>
      <c r="D8" s="343"/>
      <c r="E8" s="343"/>
      <c r="F8" s="343"/>
      <c r="G8" s="343"/>
      <c r="H8" s="343"/>
      <c r="I8" s="34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17" t="s">
        <v>107</v>
      </c>
      <c r="C9" s="318"/>
      <c r="D9" s="318"/>
      <c r="E9" s="318"/>
      <c r="F9" s="318"/>
      <c r="G9" s="318"/>
      <c r="H9" s="318"/>
      <c r="I9" s="319"/>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39" t="s">
        <v>729</v>
      </c>
      <c r="C10" s="340"/>
      <c r="D10" s="340"/>
      <c r="E10" s="340"/>
      <c r="F10" s="340"/>
      <c r="G10" s="340"/>
      <c r="H10" s="340"/>
      <c r="I10" s="34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100988108.71999998</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30" t="s">
        <v>730</v>
      </c>
      <c r="C11" s="331"/>
      <c r="D11" s="331"/>
      <c r="E11" s="331"/>
      <c r="F11" s="331"/>
      <c r="G11" s="331"/>
      <c r="H11" s="331"/>
      <c r="I11" s="33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327" t="s">
        <v>170</v>
      </c>
      <c r="C12" s="328"/>
      <c r="D12" s="328"/>
      <c r="E12" s="328"/>
      <c r="F12" s="328"/>
      <c r="G12" s="328"/>
      <c r="H12" s="328"/>
      <c r="I12" s="329"/>
      <c r="J12" s="37">
        <f>J11+W10-W781-J13</f>
        <v>3143134.139999956</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282" t="s">
        <v>171</v>
      </c>
      <c r="C13" s="283"/>
      <c r="D13" s="283"/>
      <c r="E13" s="283"/>
      <c r="F13" s="283"/>
      <c r="G13" s="283"/>
      <c r="H13" s="283"/>
      <c r="I13" s="284"/>
      <c r="J13" s="37">
        <f>50132318.17+85000000+31800508.45-5000000+8500000</f>
        <v>170432826.62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431</v>
      </c>
      <c r="C15" s="187" t="s">
        <v>424</v>
      </c>
      <c r="D15" s="187" t="s">
        <v>250</v>
      </c>
      <c r="E15" s="174" t="s">
        <v>18</v>
      </c>
      <c r="F15" s="174" t="s">
        <v>426</v>
      </c>
      <c r="G15" s="174" t="s">
        <v>427</v>
      </c>
      <c r="H15" s="174" t="s">
        <v>428</v>
      </c>
      <c r="I15" s="174" t="s">
        <v>432</v>
      </c>
      <c r="J15" s="176" t="s">
        <v>403</v>
      </c>
      <c r="K15" s="77" t="s">
        <v>261</v>
      </c>
      <c r="L15" s="77" t="s">
        <v>262</v>
      </c>
      <c r="M15" s="77" t="s">
        <v>263</v>
      </c>
      <c r="N15" s="77" t="s">
        <v>264</v>
      </c>
      <c r="O15" s="77" t="s">
        <v>265</v>
      </c>
      <c r="P15" s="77" t="s">
        <v>266</v>
      </c>
      <c r="Q15" s="77" t="s">
        <v>267</v>
      </c>
      <c r="R15" s="77" t="s">
        <v>268</v>
      </c>
      <c r="S15" s="77" t="s">
        <v>269</v>
      </c>
      <c r="T15" s="77" t="s">
        <v>270</v>
      </c>
      <c r="U15" s="77" t="s">
        <v>271</v>
      </c>
      <c r="V15" s="77" t="s">
        <v>272</v>
      </c>
      <c r="W15" s="77" t="s">
        <v>169</v>
      </c>
      <c r="X15" s="77" t="s">
        <v>731</v>
      </c>
    </row>
    <row r="16" spans="1:24" s="8" customFormat="1" ht="15.75">
      <c r="A16" s="7"/>
      <c r="B16" s="188"/>
      <c r="C16" s="189"/>
      <c r="D16" s="307" t="s">
        <v>469</v>
      </c>
      <c r="E16" s="308"/>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285" t="s">
        <v>425</v>
      </c>
      <c r="C17" s="285" t="s">
        <v>423</v>
      </c>
      <c r="D17" s="291" t="s">
        <v>513</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285"/>
      <c r="C18" s="285"/>
      <c r="D18" s="292"/>
      <c r="E18" s="54" t="s">
        <v>514</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285"/>
      <c r="C19" s="285"/>
      <c r="D19" s="292"/>
      <c r="E19" s="28" t="s">
        <v>212</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285"/>
      <c r="C20" s="285"/>
      <c r="D20" s="292"/>
      <c r="E20" s="28" t="s">
        <v>213</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285"/>
      <c r="C21" s="285"/>
      <c r="D21" s="292"/>
      <c r="E21" s="28" t="s">
        <v>214</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285"/>
      <c r="C22" s="285"/>
      <c r="D22" s="292"/>
      <c r="E22" s="28" t="s">
        <v>215</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285"/>
      <c r="C23" s="285"/>
      <c r="D23" s="292"/>
      <c r="E23" s="28" t="s">
        <v>484</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285"/>
      <c r="C24" s="285"/>
      <c r="D24" s="292"/>
      <c r="E24" s="28" t="s">
        <v>485</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285"/>
      <c r="C25" s="285"/>
      <c r="D25" s="292"/>
      <c r="E25" s="28" t="s">
        <v>486</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285"/>
      <c r="C26" s="285"/>
      <c r="D26" s="293"/>
      <c r="E26" s="28" t="s">
        <v>216</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289" t="s">
        <v>21</v>
      </c>
      <c r="C27" s="289" t="s">
        <v>317</v>
      </c>
      <c r="D27" s="322" t="s">
        <v>30</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290"/>
      <c r="C28" s="290"/>
      <c r="D28" s="323"/>
      <c r="E28" s="28" t="s">
        <v>214</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11" t="s">
        <v>217</v>
      </c>
      <c r="E29" s="312"/>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286" t="s">
        <v>425</v>
      </c>
      <c r="C30" s="286" t="s">
        <v>423</v>
      </c>
      <c r="D30" s="291" t="s">
        <v>513</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287"/>
      <c r="C31" s="287"/>
      <c r="D31" s="292"/>
      <c r="E31" s="28" t="s">
        <v>421</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287"/>
      <c r="C32" s="287"/>
      <c r="D32" s="292"/>
      <c r="E32" s="31" t="s">
        <v>218</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287"/>
      <c r="C33" s="287"/>
      <c r="D33" s="292"/>
      <c r="E33" s="31" t="s">
        <v>575</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288"/>
      <c r="C34" s="288"/>
      <c r="D34" s="293"/>
      <c r="E34" s="31" t="s">
        <v>576</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07" t="s">
        <v>111</v>
      </c>
      <c r="E35" s="308"/>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1048100</v>
      </c>
      <c r="V35" s="198">
        <f t="shared" si="8"/>
        <v>2519000</v>
      </c>
      <c r="W35" s="198">
        <f t="shared" si="8"/>
        <v>15273243.770000001</v>
      </c>
      <c r="X35" s="60">
        <f t="shared" si="4"/>
        <v>24109130.520000003</v>
      </c>
    </row>
    <row r="36" spans="2:24" ht="15.75">
      <c r="B36" s="294" t="s">
        <v>22</v>
      </c>
      <c r="C36" s="294" t="s">
        <v>515</v>
      </c>
      <c r="D36" s="291" t="s">
        <v>51</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88100</v>
      </c>
      <c r="T36" s="185">
        <f t="shared" si="9"/>
        <v>0</v>
      </c>
      <c r="U36" s="185">
        <f t="shared" si="9"/>
        <v>770000</v>
      </c>
      <c r="V36" s="185">
        <f t="shared" si="9"/>
        <v>230000</v>
      </c>
      <c r="W36" s="185">
        <f t="shared" si="9"/>
        <v>5519989.8599999985</v>
      </c>
      <c r="X36" s="184">
        <f t="shared" si="4"/>
        <v>8852276.66</v>
      </c>
    </row>
    <row r="37" spans="2:24" ht="63">
      <c r="B37" s="295"/>
      <c r="C37" s="295"/>
      <c r="D37" s="292"/>
      <c r="E37" s="267" t="s">
        <v>223</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95"/>
      <c r="C38" s="295"/>
      <c r="D38" s="292"/>
      <c r="E38" s="272" t="s">
        <v>516</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95"/>
      <c r="C39" s="295"/>
      <c r="D39" s="292"/>
      <c r="E39" s="267" t="s">
        <v>517</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95"/>
      <c r="C40" s="295"/>
      <c r="D40" s="292"/>
      <c r="E40" s="268" t="s">
        <v>518</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95"/>
      <c r="C41" s="295"/>
      <c r="D41" s="292"/>
      <c r="E41" s="268" t="s">
        <v>519</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95"/>
      <c r="C42" s="295"/>
      <c r="D42" s="292"/>
      <c r="E42" s="268" t="s">
        <v>520</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95"/>
      <c r="C43" s="295"/>
      <c r="D43" s="292"/>
      <c r="E43" s="268" t="s">
        <v>521</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95"/>
      <c r="C44" s="295"/>
      <c r="D44" s="292"/>
      <c r="E44" s="268" t="s">
        <v>522</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95"/>
      <c r="C45" s="295"/>
      <c r="D45" s="292"/>
      <c r="E45" s="268" t="s">
        <v>382</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95"/>
      <c r="C46" s="295"/>
      <c r="D46" s="292"/>
      <c r="E46" s="268" t="s">
        <v>383</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95"/>
      <c r="C47" s="295"/>
      <c r="D47" s="292"/>
      <c r="E47" s="268" t="s">
        <v>675</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95"/>
      <c r="C48" s="295"/>
      <c r="D48" s="292"/>
      <c r="E48" s="268" t="s">
        <v>676</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95"/>
      <c r="C49" s="295"/>
      <c r="D49" s="292"/>
      <c r="E49" s="268" t="s">
        <v>677</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95"/>
      <c r="C50" s="295"/>
      <c r="D50" s="292"/>
      <c r="E50" s="268" t="s">
        <v>678</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95"/>
      <c r="C51" s="295"/>
      <c r="D51" s="292"/>
      <c r="E51" s="268" t="s">
        <v>708</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95"/>
      <c r="C52" s="295"/>
      <c r="D52" s="292"/>
      <c r="E52" s="268" t="s">
        <v>709</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95"/>
      <c r="C53" s="295"/>
      <c r="D53" s="292"/>
      <c r="E53" s="268" t="s">
        <v>710</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95"/>
      <c r="C54" s="295"/>
      <c r="D54" s="292"/>
      <c r="E54" s="268" t="s">
        <v>711</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95"/>
      <c r="C55" s="295"/>
      <c r="D55" s="292"/>
      <c r="E55" s="267" t="s">
        <v>712</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95"/>
      <c r="C56" s="295"/>
      <c r="D56" s="292"/>
      <c r="E56" s="273" t="s">
        <v>713</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95"/>
      <c r="C57" s="295"/>
      <c r="D57" s="292"/>
      <c r="E57" s="274" t="s">
        <v>714</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95"/>
      <c r="C58" s="295"/>
      <c r="D58" s="292"/>
      <c r="E58" s="273" t="s">
        <v>715</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95"/>
      <c r="C59" s="295"/>
      <c r="D59" s="292"/>
      <c r="E59" s="274" t="s">
        <v>716</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95"/>
      <c r="C60" s="295"/>
      <c r="D60" s="292"/>
      <c r="E60" s="274" t="s">
        <v>847</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95"/>
      <c r="C61" s="295"/>
      <c r="D61" s="292"/>
      <c r="E61" s="266" t="s">
        <v>333</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95"/>
      <c r="C62" s="295"/>
      <c r="D62" s="292"/>
      <c r="E62" s="273" t="s">
        <v>182</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95"/>
      <c r="C63" s="295"/>
      <c r="D63" s="292"/>
      <c r="E63" s="273" t="s">
        <v>183</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95"/>
      <c r="C64" s="295"/>
      <c r="D64" s="292"/>
      <c r="E64" s="273" t="s">
        <v>184</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95"/>
      <c r="C65" s="295"/>
      <c r="D65" s="292"/>
      <c r="E65" s="273" t="s">
        <v>31</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95"/>
      <c r="C66" s="295"/>
      <c r="D66" s="292"/>
      <c r="E66" s="273" t="s">
        <v>404</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95"/>
      <c r="C67" s="295"/>
      <c r="D67" s="292"/>
      <c r="E67" s="274" t="s">
        <v>405</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95"/>
      <c r="C68" s="295"/>
      <c r="D68" s="292"/>
      <c r="E68" s="274" t="s">
        <v>557</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95"/>
      <c r="C69" s="295"/>
      <c r="D69" s="292"/>
      <c r="E69" s="273" t="s">
        <v>558</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95"/>
      <c r="C70" s="295"/>
      <c r="D70" s="292"/>
      <c r="E70" s="31" t="s">
        <v>65</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95"/>
      <c r="C71" s="295"/>
      <c r="D71" s="292"/>
      <c r="E71" s="31" t="s">
        <v>506</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95"/>
      <c r="C72" s="295"/>
      <c r="D72" s="292"/>
      <c r="E72" s="31" t="s">
        <v>224</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95"/>
      <c r="C73" s="295"/>
      <c r="D73" s="292"/>
      <c r="E73" s="31" t="s">
        <v>225</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95"/>
      <c r="C74" s="295"/>
      <c r="D74" s="292"/>
      <c r="E74" s="31" t="s">
        <v>508</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95"/>
      <c r="C75" s="295"/>
      <c r="D75" s="292"/>
      <c r="E75" s="31" t="s">
        <v>226</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95"/>
      <c r="C76" s="295"/>
      <c r="D76" s="292"/>
      <c r="E76" s="31" t="s">
        <v>227</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95"/>
      <c r="C77" s="295"/>
      <c r="D77" s="292"/>
      <c r="E77" s="31" t="s">
        <v>769</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95"/>
      <c r="C78" s="295"/>
      <c r="D78" s="292"/>
      <c r="E78" s="31" t="s">
        <v>770</v>
      </c>
      <c r="F78" s="45"/>
      <c r="G78" s="46"/>
      <c r="H78" s="216"/>
      <c r="I78" s="249">
        <v>3132</v>
      </c>
      <c r="J78" s="9">
        <v>110000</v>
      </c>
      <c r="K78" s="200"/>
      <c r="L78" s="200"/>
      <c r="M78" s="200"/>
      <c r="N78" s="200"/>
      <c r="O78" s="200">
        <v>10000</v>
      </c>
      <c r="P78" s="200"/>
      <c r="Q78" s="200">
        <v>100000</v>
      </c>
      <c r="R78" s="200"/>
      <c r="S78" s="200">
        <v>-60000</v>
      </c>
      <c r="T78" s="200"/>
      <c r="U78" s="200">
        <v>30000</v>
      </c>
      <c r="V78" s="200">
        <v>30000</v>
      </c>
      <c r="W78" s="49"/>
      <c r="X78" s="40">
        <f t="shared" si="4"/>
        <v>50000</v>
      </c>
    </row>
    <row r="79" spans="2:24" ht="47.25">
      <c r="B79" s="295"/>
      <c r="C79" s="295"/>
      <c r="D79" s="292"/>
      <c r="E79" s="31" t="s">
        <v>771</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95"/>
      <c r="C80" s="295"/>
      <c r="D80" s="292"/>
      <c r="E80" s="31" t="s">
        <v>772</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95"/>
      <c r="C81" s="295"/>
      <c r="D81" s="292"/>
      <c r="E81" s="31" t="s">
        <v>220</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95"/>
      <c r="C82" s="295"/>
      <c r="D82" s="292"/>
      <c r="E82" s="31" t="s">
        <v>773</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95"/>
      <c r="C83" s="295"/>
      <c r="D83" s="292"/>
      <c r="E83" s="12" t="s">
        <v>229</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95"/>
      <c r="C84" s="295"/>
      <c r="D84" s="292"/>
      <c r="E84" s="12" t="s">
        <v>87</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95"/>
      <c r="C85" s="295"/>
      <c r="D85" s="292"/>
      <c r="E85" s="12" t="s">
        <v>88</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95"/>
      <c r="C86" s="295"/>
      <c r="D86" s="292"/>
      <c r="E86" s="12" t="s">
        <v>86</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95"/>
      <c r="C87" s="295"/>
      <c r="D87" s="292"/>
      <c r="E87" s="12" t="s">
        <v>445</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95"/>
      <c r="C88" s="295"/>
      <c r="D88" s="292"/>
      <c r="E88" s="31" t="s">
        <v>446</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f>99450.5+96894.5</f>
        <v>196345</v>
      </c>
      <c r="X88" s="40">
        <f t="shared" si="10"/>
        <v>3655</v>
      </c>
    </row>
    <row r="89" spans="2:24" ht="47.25">
      <c r="B89" s="295"/>
      <c r="C89" s="295"/>
      <c r="D89" s="292"/>
      <c r="E89" s="31" t="s">
        <v>379</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18131+345252+356417</f>
        <v>719800</v>
      </c>
      <c r="X89" s="40">
        <f t="shared" si="10"/>
        <v>230200</v>
      </c>
    </row>
    <row r="90" spans="2:24" ht="63">
      <c r="B90" s="295"/>
      <c r="C90" s="295"/>
      <c r="D90" s="292"/>
      <c r="E90" s="31" t="s">
        <v>581</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95"/>
      <c r="C91" s="295"/>
      <c r="D91" s="292"/>
      <c r="E91" s="65" t="s">
        <v>582</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95"/>
      <c r="C92" s="295"/>
      <c r="D92" s="292"/>
      <c r="E92" s="65" t="s">
        <v>774</v>
      </c>
      <c r="F92" s="49"/>
      <c r="G92" s="18"/>
      <c r="H92" s="218"/>
      <c r="I92" s="249">
        <v>3132</v>
      </c>
      <c r="J92" s="66">
        <v>400000</v>
      </c>
      <c r="K92" s="200"/>
      <c r="L92" s="200"/>
      <c r="M92" s="200"/>
      <c r="N92" s="200"/>
      <c r="O92" s="200"/>
      <c r="P92" s="200"/>
      <c r="Q92" s="200">
        <v>335000</v>
      </c>
      <c r="R92" s="200"/>
      <c r="S92" s="200"/>
      <c r="T92" s="200"/>
      <c r="U92" s="200">
        <v>65000</v>
      </c>
      <c r="V92" s="200"/>
      <c r="W92" s="49">
        <f>1292.4+3015.6</f>
        <v>4308</v>
      </c>
      <c r="X92" s="40">
        <f t="shared" si="10"/>
        <v>330692</v>
      </c>
    </row>
    <row r="93" spans="2:24" ht="47.25">
      <c r="B93" s="295"/>
      <c r="C93" s="295"/>
      <c r="D93" s="292"/>
      <c r="E93" s="67" t="s">
        <v>775</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2130+36451.8+15559.4</f>
        <v>54141.200000000004</v>
      </c>
      <c r="X93" s="40">
        <f t="shared" si="10"/>
        <v>858.7999999999956</v>
      </c>
    </row>
    <row r="94" spans="2:24" ht="47.25">
      <c r="B94" s="295"/>
      <c r="C94" s="295"/>
      <c r="D94" s="292"/>
      <c r="E94" s="68" t="s">
        <v>776</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95"/>
      <c r="C95" s="295"/>
      <c r="D95" s="292"/>
      <c r="E95" s="67" t="s">
        <v>777</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95"/>
      <c r="C96" s="295"/>
      <c r="D96" s="292"/>
      <c r="E96" s="67" t="s">
        <v>802</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95"/>
      <c r="C97" s="295"/>
      <c r="D97" s="292"/>
      <c r="E97" s="31" t="s">
        <v>803</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95"/>
      <c r="C98" s="295"/>
      <c r="D98" s="292"/>
      <c r="E98" s="31" t="s">
        <v>804</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95"/>
      <c r="C99" s="295"/>
      <c r="D99" s="292"/>
      <c r="E99" s="31" t="s">
        <v>805</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20967+133019.8</f>
        <v>153986.8</v>
      </c>
      <c r="X99" s="40">
        <f t="shared" si="10"/>
        <v>90013.20000000001</v>
      </c>
    </row>
    <row r="100" spans="2:24" ht="31.5">
      <c r="B100" s="295"/>
      <c r="C100" s="295"/>
      <c r="D100" s="292"/>
      <c r="E100" s="31" t="s">
        <v>806</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f>67956.5+20886.5+1959</f>
        <v>90802</v>
      </c>
      <c r="X100" s="40">
        <f t="shared" si="10"/>
        <v>83198</v>
      </c>
    </row>
    <row r="101" spans="2:24" ht="63">
      <c r="B101" s="295"/>
      <c r="C101" s="295"/>
      <c r="D101" s="292"/>
      <c r="E101" s="64" t="s">
        <v>807</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95"/>
      <c r="C102" s="295"/>
      <c r="D102" s="292"/>
      <c r="E102" s="64" t="s">
        <v>808</v>
      </c>
      <c r="F102" s="49"/>
      <c r="G102" s="18"/>
      <c r="H102" s="220"/>
      <c r="I102" s="249">
        <v>3132</v>
      </c>
      <c r="J102" s="13">
        <v>200000</v>
      </c>
      <c r="K102" s="200"/>
      <c r="L102" s="200"/>
      <c r="M102" s="200"/>
      <c r="N102" s="200"/>
      <c r="O102" s="200"/>
      <c r="P102" s="200"/>
      <c r="Q102" s="200">
        <v>174000</v>
      </c>
      <c r="R102" s="200"/>
      <c r="S102" s="200"/>
      <c r="T102" s="200"/>
      <c r="U102" s="200">
        <v>26000</v>
      </c>
      <c r="V102" s="200"/>
      <c r="W102" s="49">
        <f>138282.7+3019</f>
        <v>141301.7</v>
      </c>
      <c r="X102" s="40">
        <f t="shared" si="10"/>
        <v>32698.29999999999</v>
      </c>
    </row>
    <row r="103" spans="2:24" ht="78.75">
      <c r="B103" s="295"/>
      <c r="C103" s="295"/>
      <c r="D103" s="292"/>
      <c r="E103" s="31" t="s">
        <v>467</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95"/>
      <c r="C104" s="295"/>
      <c r="D104" s="292"/>
      <c r="E104" s="69" t="s">
        <v>468</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2340.59+5461.39+43457.68</f>
        <v>51259.66</v>
      </c>
      <c r="X104" s="40">
        <f t="shared" si="10"/>
        <v>18740.339999999997</v>
      </c>
    </row>
    <row r="105" spans="2:24" ht="63">
      <c r="B105" s="295"/>
      <c r="C105" s="295"/>
      <c r="D105" s="292"/>
      <c r="E105" s="69" t="s">
        <v>412</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95"/>
      <c r="C106" s="295"/>
      <c r="D106" s="292"/>
      <c r="E106" s="31" t="s">
        <v>782</v>
      </c>
      <c r="F106" s="49">
        <v>250000</v>
      </c>
      <c r="G106" s="18">
        <f>100%-((F106-H106)/F106)</f>
        <v>1</v>
      </c>
      <c r="H106" s="220">
        <v>250000</v>
      </c>
      <c r="I106" s="249">
        <v>3132</v>
      </c>
      <c r="J106" s="21">
        <v>250000</v>
      </c>
      <c r="K106" s="200"/>
      <c r="L106" s="200"/>
      <c r="M106" s="200"/>
      <c r="N106" s="200"/>
      <c r="O106" s="200"/>
      <c r="P106" s="200"/>
      <c r="Q106" s="200">
        <v>190000</v>
      </c>
      <c r="R106" s="200"/>
      <c r="S106" s="200">
        <v>30000</v>
      </c>
      <c r="T106" s="200"/>
      <c r="U106" s="200">
        <f>60000-30000</f>
        <v>30000</v>
      </c>
      <c r="V106" s="200"/>
      <c r="W106" s="49">
        <f>11822+140987.28+3100</f>
        <v>155909.28</v>
      </c>
      <c r="X106" s="40">
        <f t="shared" si="10"/>
        <v>64090.72</v>
      </c>
    </row>
    <row r="107" spans="2:24" ht="63">
      <c r="B107" s="295"/>
      <c r="C107" s="295"/>
      <c r="D107" s="292"/>
      <c r="E107" s="31" t="s">
        <v>112</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95"/>
      <c r="C108" s="295"/>
      <c r="D108" s="292"/>
      <c r="E108" s="31" t="s">
        <v>113</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95"/>
      <c r="C109" s="295"/>
      <c r="D109" s="292"/>
      <c r="E109" s="31" t="s">
        <v>133</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95"/>
      <c r="C110" s="295"/>
      <c r="D110" s="292"/>
      <c r="E110" s="31" t="s">
        <v>118</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1320+97508.9+1959</f>
        <v>100787.9</v>
      </c>
      <c r="X110" s="40">
        <f t="shared" si="10"/>
        <v>73212.1</v>
      </c>
    </row>
    <row r="111" spans="2:24" ht="47.25">
      <c r="B111" s="295"/>
      <c r="C111" s="295"/>
      <c r="D111" s="292"/>
      <c r="E111" s="31" t="s">
        <v>324</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95"/>
      <c r="C112" s="295"/>
      <c r="D112" s="292"/>
      <c r="E112" s="31" t="s">
        <v>332</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95"/>
      <c r="C113" s="295"/>
      <c r="D113" s="292"/>
      <c r="E113" s="31" t="s">
        <v>341</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95"/>
      <c r="C114" s="295"/>
      <c r="D114" s="292"/>
      <c r="E114" s="31" t="s">
        <v>342</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95"/>
      <c r="C115" s="295"/>
      <c r="D115" s="292"/>
      <c r="E115" s="31" t="s">
        <v>343</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95"/>
      <c r="C116" s="295"/>
      <c r="D116" s="292"/>
      <c r="E116" s="31" t="s">
        <v>344</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95"/>
      <c r="C117" s="295"/>
      <c r="D117" s="292"/>
      <c r="E117" s="31" t="s">
        <v>834</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95"/>
      <c r="C118" s="295"/>
      <c r="D118" s="292"/>
      <c r="E118" s="31" t="s">
        <v>835</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95"/>
      <c r="C119" s="295"/>
      <c r="D119" s="292"/>
      <c r="E119" s="31" t="s">
        <v>153</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95"/>
      <c r="C120" s="295"/>
      <c r="D120" s="292"/>
      <c r="E120" s="31" t="s">
        <v>327</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95"/>
      <c r="C121" s="295"/>
      <c r="D121" s="292"/>
      <c r="E121" s="31" t="s">
        <v>328</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95"/>
      <c r="C122" s="295"/>
      <c r="D122" s="292"/>
      <c r="E122" s="31" t="s">
        <v>329</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95"/>
      <c r="C123" s="295"/>
      <c r="D123" s="292"/>
      <c r="E123" s="31" t="s">
        <v>490</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95"/>
      <c r="C124" s="295"/>
      <c r="D124" s="293"/>
      <c r="E124" s="31" t="s">
        <v>836</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94" t="s">
        <v>23</v>
      </c>
      <c r="C125" s="294" t="s">
        <v>36</v>
      </c>
      <c r="D125" s="291" t="s">
        <v>35</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1120000</v>
      </c>
      <c r="T125" s="185">
        <f t="shared" si="12"/>
        <v>408100</v>
      </c>
      <c r="U125" s="185">
        <f t="shared" si="12"/>
        <v>278100</v>
      </c>
      <c r="V125" s="185">
        <f t="shared" si="12"/>
        <v>1719000</v>
      </c>
      <c r="W125" s="185">
        <f t="shared" si="12"/>
        <v>5521330.790000002</v>
      </c>
      <c r="X125" s="184">
        <f t="shared" si="10"/>
        <v>9898003.979999997</v>
      </c>
    </row>
    <row r="126" spans="2:24" ht="78.75">
      <c r="B126" s="295"/>
      <c r="C126" s="295"/>
      <c r="D126" s="292"/>
      <c r="E126" s="266" t="s">
        <v>837</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95"/>
      <c r="C127" s="295"/>
      <c r="D127" s="292"/>
      <c r="E127" s="267" t="s">
        <v>838</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95"/>
      <c r="C128" s="295"/>
      <c r="D128" s="292"/>
      <c r="E128" s="268" t="s">
        <v>416</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95"/>
      <c r="C129" s="295"/>
      <c r="D129" s="292"/>
      <c r="E129" s="269" t="s">
        <v>417</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95"/>
      <c r="C130" s="295"/>
      <c r="D130" s="292"/>
      <c r="E130" s="270" t="s">
        <v>564</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95"/>
      <c r="C131" s="295"/>
      <c r="D131" s="292"/>
      <c r="E131" s="270" t="s">
        <v>565</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95"/>
      <c r="C132" s="295"/>
      <c r="D132" s="292"/>
      <c r="E132" s="270" t="s">
        <v>566</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95"/>
      <c r="C133" s="295"/>
      <c r="D133" s="292"/>
      <c r="E133" s="270" t="s">
        <v>567</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95"/>
      <c r="C134" s="295"/>
      <c r="D134" s="292"/>
      <c r="E134" s="270" t="s">
        <v>690</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95"/>
      <c r="C135" s="295"/>
      <c r="D135" s="292"/>
      <c r="E135" s="270" t="s">
        <v>691</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95"/>
      <c r="C136" s="295"/>
      <c r="D136" s="292"/>
      <c r="E136" s="267" t="s">
        <v>692</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95"/>
      <c r="C137" s="295"/>
      <c r="D137" s="292"/>
      <c r="E137" s="271" t="s">
        <v>693</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95"/>
      <c r="C138" s="295"/>
      <c r="D138" s="292"/>
      <c r="E138" s="272" t="s">
        <v>694</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95"/>
      <c r="C139" s="295"/>
      <c r="D139" s="292"/>
      <c r="E139" s="272" t="s">
        <v>695</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95"/>
      <c r="C140" s="295"/>
      <c r="D140" s="292"/>
      <c r="E140" s="267" t="s">
        <v>696</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95"/>
      <c r="C141" s="295"/>
      <c r="D141" s="292"/>
      <c r="E141" s="268" t="s">
        <v>697</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95"/>
      <c r="C142" s="295"/>
      <c r="D142" s="292"/>
      <c r="E142" s="268" t="s">
        <v>698</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95"/>
      <c r="C143" s="295"/>
      <c r="D143" s="292"/>
      <c r="E143" s="268" t="s">
        <v>699</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95"/>
      <c r="C144" s="295"/>
      <c r="D144" s="292"/>
      <c r="E144" s="268" t="s">
        <v>700</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95"/>
      <c r="C145" s="295"/>
      <c r="D145" s="292"/>
      <c r="E145" s="267" t="s">
        <v>701</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95"/>
      <c r="C146" s="295"/>
      <c r="D146" s="292"/>
      <c r="E146" s="267" t="s">
        <v>702</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95"/>
      <c r="C147" s="295"/>
      <c r="D147" s="292"/>
      <c r="E147" s="268" t="s">
        <v>703</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95"/>
      <c r="C148" s="295"/>
      <c r="D148" s="292"/>
      <c r="E148" s="268" t="s">
        <v>704</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95"/>
      <c r="C149" s="295"/>
      <c r="D149" s="292"/>
      <c r="E149" s="267" t="s">
        <v>705</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95"/>
      <c r="C150" s="295"/>
      <c r="D150" s="292"/>
      <c r="E150" s="272" t="s">
        <v>687</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95"/>
      <c r="C151" s="295"/>
      <c r="D151" s="292"/>
      <c r="E151" s="266" t="s">
        <v>120</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95"/>
      <c r="C152" s="295"/>
      <c r="D152" s="292"/>
      <c r="E152" s="271" t="s">
        <v>121</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95"/>
      <c r="C153" s="295"/>
      <c r="D153" s="292"/>
      <c r="E153" s="272" t="s">
        <v>122</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95"/>
      <c r="C154" s="295"/>
      <c r="D154" s="292"/>
      <c r="E154" s="272" t="s">
        <v>640</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95"/>
      <c r="C155" s="295"/>
      <c r="D155" s="292"/>
      <c r="E155" s="272" t="s">
        <v>641</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95"/>
      <c r="C156" s="295"/>
      <c r="D156" s="292"/>
      <c r="E156" s="272" t="s">
        <v>642</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95"/>
      <c r="C157" s="295"/>
      <c r="D157" s="292"/>
      <c r="E157" s="267" t="s">
        <v>139</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95"/>
      <c r="C158" s="295"/>
      <c r="D158" s="292"/>
      <c r="E158" s="47" t="s">
        <v>76</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95"/>
      <c r="C159" s="295"/>
      <c r="D159" s="292"/>
      <c r="E159" s="47" t="s">
        <v>717</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95"/>
      <c r="C160" s="295"/>
      <c r="D160" s="292"/>
      <c r="E160" s="31" t="s">
        <v>839</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95"/>
      <c r="C161" s="295"/>
      <c r="D161" s="292"/>
      <c r="E161" s="31" t="s">
        <v>840</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95"/>
      <c r="C162" s="295"/>
      <c r="D162" s="292"/>
      <c r="E162" s="73" t="s">
        <v>841</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95"/>
      <c r="C163" s="295"/>
      <c r="D163" s="292"/>
      <c r="E163" s="74" t="s">
        <v>842</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95"/>
      <c r="C164" s="295"/>
      <c r="D164" s="292"/>
      <c r="E164" s="67" t="s">
        <v>3</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95"/>
      <c r="C165" s="295"/>
      <c r="D165" s="292"/>
      <c r="E165" s="67" t="s">
        <v>306</v>
      </c>
      <c r="F165" s="49"/>
      <c r="G165" s="18"/>
      <c r="H165" s="217"/>
      <c r="I165" s="249">
        <v>3132</v>
      </c>
      <c r="J165" s="21">
        <v>200000</v>
      </c>
      <c r="K165" s="200"/>
      <c r="L165" s="200"/>
      <c r="M165" s="200"/>
      <c r="N165" s="200"/>
      <c r="O165" s="200">
        <v>10000</v>
      </c>
      <c r="P165" s="200"/>
      <c r="Q165" s="200">
        <v>190000</v>
      </c>
      <c r="R165" s="200"/>
      <c r="S165" s="200"/>
      <c r="T165" s="200"/>
      <c r="U165" s="200"/>
      <c r="V165" s="200"/>
      <c r="W165" s="49">
        <f>1320</f>
        <v>1320</v>
      </c>
      <c r="X165" s="40">
        <f t="shared" si="13"/>
        <v>198680</v>
      </c>
    </row>
    <row r="166" spans="2:24" ht="47.25">
      <c r="B166" s="295"/>
      <c r="C166" s="295"/>
      <c r="D166" s="292"/>
      <c r="E166" s="67" t="s">
        <v>307</v>
      </c>
      <c r="F166" s="49"/>
      <c r="G166" s="18"/>
      <c r="H166" s="217"/>
      <c r="I166" s="249">
        <v>3132</v>
      </c>
      <c r="J166" s="21">
        <v>450000</v>
      </c>
      <c r="K166" s="200"/>
      <c r="L166" s="200"/>
      <c r="M166" s="200"/>
      <c r="N166" s="200"/>
      <c r="O166" s="200">
        <v>10000</v>
      </c>
      <c r="P166" s="200"/>
      <c r="Q166" s="200">
        <f>440000-300000</f>
        <v>140000</v>
      </c>
      <c r="R166" s="200">
        <f>-64000</f>
        <v>-64000</v>
      </c>
      <c r="S166" s="200">
        <f>300000-80000-160000</f>
        <v>60000</v>
      </c>
      <c r="T166" s="200">
        <f>50000+160000</f>
        <v>210000</v>
      </c>
      <c r="U166" s="200">
        <f>14000+56000</f>
        <v>70000</v>
      </c>
      <c r="V166" s="200">
        <f>24000</f>
        <v>24000</v>
      </c>
      <c r="W166" s="49"/>
      <c r="X166" s="40">
        <f t="shared" si="13"/>
        <v>146000</v>
      </c>
    </row>
    <row r="167" spans="2:24" ht="47.25">
      <c r="B167" s="295"/>
      <c r="C167" s="295"/>
      <c r="D167" s="292"/>
      <c r="E167" s="67" t="s">
        <v>308</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95"/>
      <c r="C168" s="295"/>
      <c r="D168" s="292"/>
      <c r="E168" s="67" t="s">
        <v>309</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95"/>
      <c r="C169" s="295"/>
      <c r="D169" s="292"/>
      <c r="E169" s="67" t="s">
        <v>4</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95"/>
      <c r="C170" s="295"/>
      <c r="D170" s="292"/>
      <c r="E170" s="67" t="s">
        <v>143</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95"/>
      <c r="C171" s="295"/>
      <c r="D171" s="292"/>
      <c r="E171" s="67" t="s">
        <v>144</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95"/>
      <c r="C172" s="295"/>
      <c r="D172" s="292"/>
      <c r="E172" s="67" t="s">
        <v>145</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95"/>
      <c r="C173" s="295"/>
      <c r="D173" s="292"/>
      <c r="E173" s="67" t="s">
        <v>146</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95"/>
      <c r="C174" s="295"/>
      <c r="D174" s="292"/>
      <c r="E174" s="67" t="s">
        <v>147</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95"/>
      <c r="C175" s="295"/>
      <c r="D175" s="292"/>
      <c r="E175" s="67" t="s">
        <v>148</v>
      </c>
      <c r="F175" s="49"/>
      <c r="G175" s="18"/>
      <c r="H175" s="217"/>
      <c r="I175" s="249">
        <v>3132</v>
      </c>
      <c r="J175" s="21">
        <v>400000</v>
      </c>
      <c r="K175" s="200"/>
      <c r="L175" s="200"/>
      <c r="M175" s="200"/>
      <c r="N175" s="200"/>
      <c r="O175" s="200"/>
      <c r="P175" s="200">
        <v>5000</v>
      </c>
      <c r="Q175" s="200">
        <f>272500-5000+37000+5550</f>
        <v>310050</v>
      </c>
      <c r="R175" s="200">
        <f>4550</f>
        <v>4550</v>
      </c>
      <c r="S175" s="200">
        <v>80000</v>
      </c>
      <c r="T175" s="200"/>
      <c r="U175" s="200">
        <f>103500-37000-5550-4550-56000</f>
        <v>400</v>
      </c>
      <c r="V175" s="200">
        <f>24000-24000</f>
        <v>0</v>
      </c>
      <c r="W175" s="49">
        <f>3438+6112+310014+48990</f>
        <v>368554</v>
      </c>
      <c r="X175" s="40">
        <f t="shared" si="13"/>
        <v>31046</v>
      </c>
    </row>
    <row r="176" spans="2:24" ht="15.75">
      <c r="B176" s="295"/>
      <c r="C176" s="295"/>
      <c r="D176" s="292"/>
      <c r="E176" s="67" t="s">
        <v>149</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95"/>
      <c r="C177" s="295"/>
      <c r="D177" s="292"/>
      <c r="E177" s="67" t="s">
        <v>647</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95"/>
      <c r="C178" s="295"/>
      <c r="D178" s="292"/>
      <c r="E178" s="67" t="s">
        <v>134</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95"/>
      <c r="C179" s="295"/>
      <c r="D179" s="292"/>
      <c r="E179" s="67" t="s">
        <v>135</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95"/>
      <c r="C180" s="295"/>
      <c r="D180" s="292"/>
      <c r="E180" s="67" t="s">
        <v>136</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95"/>
      <c r="C181" s="295"/>
      <c r="D181" s="292"/>
      <c r="E181" s="31" t="s">
        <v>137</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95"/>
      <c r="C182" s="295"/>
      <c r="D182" s="292"/>
      <c r="E182" s="67" t="s">
        <v>138</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37000+5550+4550</f>
        <v>47100</v>
      </c>
      <c r="V182" s="200"/>
      <c r="W182" s="49">
        <f>1606.8</f>
        <v>1606.8</v>
      </c>
      <c r="X182" s="40">
        <f t="shared" si="13"/>
        <v>41293.2</v>
      </c>
    </row>
    <row r="183" spans="2:24" ht="63">
      <c r="B183" s="295"/>
      <c r="C183" s="295"/>
      <c r="D183" s="292"/>
      <c r="E183" s="67" t="s">
        <v>155</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95"/>
      <c r="C184" s="295"/>
      <c r="D184" s="292"/>
      <c r="E184" s="67" t="s">
        <v>509</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v>1404</v>
      </c>
      <c r="X184" s="40">
        <f t="shared" si="13"/>
        <v>119896</v>
      </c>
    </row>
    <row r="185" spans="2:24" ht="47.25">
      <c r="B185" s="295"/>
      <c r="C185" s="295"/>
      <c r="D185" s="292"/>
      <c r="E185" s="65" t="s">
        <v>843</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f>2556+6645.6</f>
        <v>9201.6</v>
      </c>
      <c r="X185" s="40">
        <f t="shared" si="13"/>
        <v>610798.4</v>
      </c>
    </row>
    <row r="186" spans="2:24" ht="31.5">
      <c r="B186" s="295"/>
      <c r="C186" s="295"/>
      <c r="D186" s="292"/>
      <c r="E186" s="65" t="s">
        <v>650</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95"/>
      <c r="C187" s="295"/>
      <c r="D187" s="292"/>
      <c r="E187" s="67" t="s">
        <v>648</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95"/>
      <c r="C188" s="295"/>
      <c r="D188" s="292"/>
      <c r="E188" s="31" t="s">
        <v>649</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95"/>
      <c r="C189" s="295"/>
      <c r="D189" s="292"/>
      <c r="E189" s="74" t="s">
        <v>672</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158892.2+426</f>
        <v>159318.2</v>
      </c>
      <c r="X189" s="40">
        <f t="shared" si="13"/>
        <v>1681.7999999999884</v>
      </c>
    </row>
    <row r="190" spans="2:24" ht="47.25">
      <c r="B190" s="295"/>
      <c r="C190" s="295"/>
      <c r="D190" s="292"/>
      <c r="E190" s="31" t="s">
        <v>673</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95"/>
      <c r="C191" s="295"/>
      <c r="D191" s="292"/>
      <c r="E191" s="31" t="s">
        <v>674</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95"/>
      <c r="C192" s="295"/>
      <c r="D192" s="292"/>
      <c r="E192" s="75" t="s">
        <v>413</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95"/>
      <c r="C193" s="295"/>
      <c r="D193" s="292"/>
      <c r="E193" s="31" t="s">
        <v>414</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95"/>
      <c r="C194" s="295"/>
      <c r="D194" s="292"/>
      <c r="E194" s="31" t="s">
        <v>157</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95"/>
      <c r="C195" s="295"/>
      <c r="D195" s="292"/>
      <c r="E195" s="31" t="s">
        <v>158</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95"/>
      <c r="C196" s="295"/>
      <c r="D196" s="292"/>
      <c r="E196" s="31" t="s">
        <v>159</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95"/>
      <c r="C197" s="295"/>
      <c r="D197" s="292"/>
      <c r="E197" s="31" t="s">
        <v>160</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95"/>
      <c r="C198" s="295"/>
      <c r="D198" s="292"/>
      <c r="E198" s="31" t="s">
        <v>161</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95"/>
      <c r="C199" s="295"/>
      <c r="D199" s="292"/>
      <c r="E199" s="31" t="s">
        <v>162</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95"/>
      <c r="C200" s="295"/>
      <c r="D200" s="292"/>
      <c r="E200" s="31" t="s">
        <v>163</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95"/>
      <c r="C201" s="295"/>
      <c r="D201" s="292"/>
      <c r="E201" s="31" t="s">
        <v>688</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95"/>
      <c r="C202" s="295"/>
      <c r="D202" s="292"/>
      <c r="E202" s="31" t="s">
        <v>689</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95"/>
      <c r="C203" s="295"/>
      <c r="D203" s="292"/>
      <c r="E203" s="31" t="s">
        <v>8</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95"/>
      <c r="C204" s="295"/>
      <c r="D204" s="292"/>
      <c r="E204" s="31" t="s">
        <v>9</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95"/>
      <c r="C205" s="295"/>
      <c r="D205" s="292"/>
      <c r="E205" s="31" t="s">
        <v>10</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95"/>
      <c r="C206" s="295"/>
      <c r="D206" s="292"/>
      <c r="E206" s="31" t="s">
        <v>11</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95"/>
      <c r="C207" s="295"/>
      <c r="D207" s="292"/>
      <c r="E207" s="31" t="s">
        <v>658</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95"/>
      <c r="C208" s="295"/>
      <c r="D208" s="292"/>
      <c r="E208" s="31" t="s">
        <v>659</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95"/>
      <c r="C209" s="295"/>
      <c r="D209" s="292"/>
      <c r="E209" s="31" t="s">
        <v>660</v>
      </c>
      <c r="F209" s="49"/>
      <c r="G209" s="18"/>
      <c r="H209" s="220"/>
      <c r="I209" s="249">
        <v>3132</v>
      </c>
      <c r="J209" s="21">
        <v>100000</v>
      </c>
      <c r="K209" s="49"/>
      <c r="L209" s="49"/>
      <c r="M209" s="49"/>
      <c r="N209" s="49"/>
      <c r="O209" s="49">
        <v>50000</v>
      </c>
      <c r="P209" s="49"/>
      <c r="Q209" s="49"/>
      <c r="R209" s="49"/>
      <c r="S209" s="49"/>
      <c r="T209" s="49"/>
      <c r="U209" s="49"/>
      <c r="V209" s="49">
        <v>50000</v>
      </c>
      <c r="W209" s="49">
        <f>1829.61+4269.09</f>
        <v>6098.7</v>
      </c>
      <c r="X209" s="40">
        <f t="shared" si="13"/>
        <v>43901.3</v>
      </c>
    </row>
    <row r="210" spans="2:24" ht="47.25">
      <c r="B210" s="295"/>
      <c r="C210" s="295"/>
      <c r="D210" s="292"/>
      <c r="E210" s="31" t="s">
        <v>661</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v>24827.9</v>
      </c>
      <c r="X210" s="40">
        <f t="shared" si="13"/>
        <v>25172.1</v>
      </c>
    </row>
    <row r="211" spans="2:24" ht="31.5">
      <c r="B211" s="295"/>
      <c r="C211" s="295"/>
      <c r="D211" s="292"/>
      <c r="E211" s="31" t="s">
        <v>662</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95"/>
      <c r="C212" s="295"/>
      <c r="D212" s="292"/>
      <c r="E212" s="31" t="s">
        <v>663</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95"/>
      <c r="C213" s="295"/>
      <c r="D213" s="292"/>
      <c r="E213" s="31" t="s">
        <v>664</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95"/>
      <c r="C214" s="295"/>
      <c r="D214" s="292"/>
      <c r="E214" s="31" t="s">
        <v>772</v>
      </c>
      <c r="F214" s="49"/>
      <c r="G214" s="18"/>
      <c r="H214" s="220"/>
      <c r="I214" s="249">
        <v>3132</v>
      </c>
      <c r="J214" s="21">
        <v>1212500</v>
      </c>
      <c r="K214" s="49"/>
      <c r="L214" s="49"/>
      <c r="M214" s="49"/>
      <c r="N214" s="49"/>
      <c r="O214" s="49"/>
      <c r="P214" s="49"/>
      <c r="Q214" s="49">
        <v>350000</v>
      </c>
      <c r="R214" s="49">
        <v>862500</v>
      </c>
      <c r="S214" s="49"/>
      <c r="T214" s="49"/>
      <c r="U214" s="49"/>
      <c r="V214" s="49"/>
      <c r="W214" s="49">
        <v>1950</v>
      </c>
      <c r="X214" s="40">
        <f t="shared" si="16"/>
        <v>1210550</v>
      </c>
    </row>
    <row r="215" spans="2:24" ht="47.25">
      <c r="B215" s="295"/>
      <c r="C215" s="295"/>
      <c r="D215" s="292"/>
      <c r="E215" s="31" t="s">
        <v>151</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95"/>
      <c r="C216" s="295"/>
      <c r="D216" s="292"/>
      <c r="E216" s="31" t="s">
        <v>152</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95"/>
      <c r="C217" s="295"/>
      <c r="D217" s="292"/>
      <c r="E217" s="31" t="s">
        <v>325</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95"/>
      <c r="C218" s="295"/>
      <c r="D218" s="292"/>
      <c r="E218" s="31" t="s">
        <v>330</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96"/>
      <c r="C219" s="296"/>
      <c r="D219" s="293"/>
      <c r="E219" s="29" t="s">
        <v>415</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97" t="s">
        <v>543</v>
      </c>
      <c r="C220" s="297" t="s">
        <v>791</v>
      </c>
      <c r="D220" s="291" t="s">
        <v>231</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101071.40000000001</v>
      </c>
      <c r="X220" s="184">
        <f t="shared" si="16"/>
        <v>433928.6</v>
      </c>
    </row>
    <row r="221" spans="2:24" ht="63">
      <c r="B221" s="302"/>
      <c r="C221" s="302"/>
      <c r="D221" s="292"/>
      <c r="E221" s="31" t="s">
        <v>665</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302"/>
      <c r="C222" s="302"/>
      <c r="D222" s="292"/>
      <c r="E222" s="31" t="s">
        <v>666</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302"/>
      <c r="C223" s="302"/>
      <c r="D223" s="292"/>
      <c r="E223" s="31" t="s">
        <v>667</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302"/>
      <c r="C224" s="302"/>
      <c r="D224" s="292"/>
      <c r="E224" s="31" t="s">
        <v>154</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302"/>
      <c r="C225" s="302"/>
      <c r="D225" s="292"/>
      <c r="E225" s="31" t="s">
        <v>651</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302"/>
      <c r="C226" s="302"/>
      <c r="D226" s="292"/>
      <c r="E226" s="31" t="s">
        <v>494</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302"/>
      <c r="C227" s="302"/>
      <c r="D227" s="292"/>
      <c r="E227" s="31" t="s">
        <v>495</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98"/>
      <c r="C228" s="298"/>
      <c r="D228" s="293"/>
      <c r="E228" s="31" t="s">
        <v>510</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v>5000</v>
      </c>
      <c r="X228" s="40">
        <f t="shared" si="16"/>
        <v>0</v>
      </c>
    </row>
    <row r="229" spans="2:24" ht="15.75" customHeight="1">
      <c r="B229" s="297" t="s">
        <v>544</v>
      </c>
      <c r="C229" s="297" t="s">
        <v>233</v>
      </c>
      <c r="D229" s="291" t="s">
        <v>232</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302"/>
      <c r="C230" s="302"/>
      <c r="D230" s="292"/>
      <c r="E230" s="72" t="s">
        <v>496</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98"/>
      <c r="C231" s="298"/>
      <c r="D231" s="293"/>
      <c r="E231" s="72" t="s">
        <v>326</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97" t="s">
        <v>235</v>
      </c>
      <c r="C232" s="297" t="s">
        <v>234</v>
      </c>
      <c r="D232" s="291" t="s">
        <v>30</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44590</v>
      </c>
      <c r="X232" s="184">
        <f t="shared" si="16"/>
        <v>320910</v>
      </c>
    </row>
    <row r="233" spans="2:24" ht="47.25">
      <c r="B233" s="302"/>
      <c r="C233" s="302"/>
      <c r="D233" s="292"/>
      <c r="E233" s="31" t="s">
        <v>497</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f>4500+10500</f>
        <v>15000</v>
      </c>
      <c r="X233" s="40">
        <f t="shared" si="16"/>
        <v>35000</v>
      </c>
    </row>
    <row r="234" spans="2:24" ht="47.25">
      <c r="B234" s="302"/>
      <c r="C234" s="302"/>
      <c r="D234" s="292"/>
      <c r="E234" s="31" t="s">
        <v>498</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98"/>
      <c r="C235" s="298"/>
      <c r="D235" s="293"/>
      <c r="E235" s="31" t="s">
        <v>499</v>
      </c>
      <c r="F235" s="49"/>
      <c r="G235" s="18"/>
      <c r="H235" s="220"/>
      <c r="I235" s="249">
        <v>3110</v>
      </c>
      <c r="J235" s="21">
        <v>45500</v>
      </c>
      <c r="K235" s="49"/>
      <c r="L235" s="49"/>
      <c r="M235" s="49"/>
      <c r="N235" s="49"/>
      <c r="O235" s="49"/>
      <c r="P235" s="49">
        <v>45500</v>
      </c>
      <c r="Q235" s="49"/>
      <c r="R235" s="49"/>
      <c r="S235" s="49"/>
      <c r="T235" s="49"/>
      <c r="U235" s="49"/>
      <c r="V235" s="49"/>
      <c r="W235" s="49">
        <f>13900+8190</f>
        <v>22090</v>
      </c>
      <c r="X235" s="40">
        <f t="shared" si="16"/>
        <v>23410</v>
      </c>
    </row>
    <row r="236" spans="2:24" ht="15.75">
      <c r="B236" s="294" t="s">
        <v>236</v>
      </c>
      <c r="C236" s="294" t="s">
        <v>239</v>
      </c>
      <c r="D236" s="291" t="s">
        <v>545</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30000</v>
      </c>
      <c r="T236" s="185">
        <f t="shared" si="20"/>
        <v>0</v>
      </c>
      <c r="U236" s="185">
        <f t="shared" si="20"/>
        <v>0</v>
      </c>
      <c r="V236" s="185">
        <f t="shared" si="20"/>
        <v>155000</v>
      </c>
      <c r="W236" s="185">
        <f t="shared" si="20"/>
        <v>109418.26</v>
      </c>
      <c r="X236" s="184">
        <f t="shared" si="16"/>
        <v>144498</v>
      </c>
    </row>
    <row r="237" spans="2:24" ht="63">
      <c r="B237" s="295"/>
      <c r="C237" s="295"/>
      <c r="D237" s="292"/>
      <c r="E237" s="47" t="s">
        <v>140</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95"/>
      <c r="C238" s="295"/>
      <c r="D238" s="292"/>
      <c r="E238" s="47" t="s">
        <v>655</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95"/>
      <c r="C239" s="295"/>
      <c r="D239" s="292"/>
      <c r="E239" s="47" t="s">
        <v>656</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95"/>
      <c r="C240" s="295"/>
      <c r="D240" s="292"/>
      <c r="E240" s="47" t="s">
        <v>636</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95"/>
      <c r="C241" s="295"/>
      <c r="D241" s="292"/>
      <c r="E241" s="47" t="s">
        <v>6</v>
      </c>
      <c r="F241" s="45"/>
      <c r="G241" s="46"/>
      <c r="H241" s="216"/>
      <c r="I241" s="249">
        <v>3132</v>
      </c>
      <c r="J241" s="9">
        <f>150000+150000</f>
        <v>300000</v>
      </c>
      <c r="K241" s="49"/>
      <c r="L241" s="49"/>
      <c r="M241" s="49"/>
      <c r="N241" s="49"/>
      <c r="O241" s="49">
        <v>10000</v>
      </c>
      <c r="P241" s="49"/>
      <c r="Q241" s="49">
        <v>55000</v>
      </c>
      <c r="R241" s="49">
        <f>50000</f>
        <v>50000</v>
      </c>
      <c r="S241" s="49">
        <v>30000</v>
      </c>
      <c r="T241" s="49"/>
      <c r="U241" s="49"/>
      <c r="V241" s="49">
        <f>85000+100000-30000</f>
        <v>155000</v>
      </c>
      <c r="W241" s="49">
        <f>11902</f>
        <v>11902</v>
      </c>
      <c r="X241" s="40">
        <f t="shared" si="16"/>
        <v>133098</v>
      </c>
    </row>
    <row r="242" spans="2:24" ht="47.25">
      <c r="B242" s="296"/>
      <c r="C242" s="296"/>
      <c r="D242" s="293"/>
      <c r="E242" s="47" t="s">
        <v>5</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97" t="s">
        <v>237</v>
      </c>
      <c r="C243" s="297" t="s">
        <v>240</v>
      </c>
      <c r="D243" s="291" t="s">
        <v>40</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163705</v>
      </c>
      <c r="X243" s="184">
        <f t="shared" si="16"/>
        <v>589895</v>
      </c>
    </row>
    <row r="244" spans="2:24" ht="47.25">
      <c r="B244" s="302"/>
      <c r="C244" s="302"/>
      <c r="D244" s="292"/>
      <c r="E244" s="31" t="s">
        <v>194</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f>3650</f>
        <v>3650</v>
      </c>
      <c r="X244" s="40">
        <f t="shared" si="16"/>
        <v>46350</v>
      </c>
    </row>
    <row r="245" spans="2:24" ht="47.25">
      <c r="B245" s="302"/>
      <c r="C245" s="302"/>
      <c r="D245" s="292"/>
      <c r="E245" s="31" t="s">
        <v>195</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302"/>
      <c r="C246" s="302"/>
      <c r="D246" s="292"/>
      <c r="E246" s="31" t="s">
        <v>352</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98"/>
      <c r="C247" s="298"/>
      <c r="D247" s="293"/>
      <c r="E247" s="31" t="s">
        <v>353</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94" t="s">
        <v>238</v>
      </c>
      <c r="C248" s="294" t="s">
        <v>791</v>
      </c>
      <c r="D248" s="291" t="s">
        <v>790</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545781.6599999999</v>
      </c>
      <c r="X248" s="184">
        <f t="shared" si="16"/>
        <v>1237176.45</v>
      </c>
    </row>
    <row r="249" spans="2:24" ht="94.5">
      <c r="B249" s="295"/>
      <c r="C249" s="295"/>
      <c r="D249" s="292"/>
      <c r="E249" s="267" t="s">
        <v>345</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95"/>
      <c r="C250" s="295"/>
      <c r="D250" s="292"/>
      <c r="E250" s="267" t="s">
        <v>185</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95"/>
      <c r="C251" s="295"/>
      <c r="D251" s="292"/>
      <c r="E251" s="267" t="s">
        <v>186</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95"/>
      <c r="C252" s="295"/>
      <c r="D252" s="292"/>
      <c r="E252" s="267" t="s">
        <v>187</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95"/>
      <c r="C253" s="295"/>
      <c r="D253" s="292"/>
      <c r="E253" s="267" t="s">
        <v>188</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95"/>
      <c r="C254" s="295"/>
      <c r="D254" s="292"/>
      <c r="E254" s="267" t="s">
        <v>189</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95"/>
      <c r="C255" s="295"/>
      <c r="D255" s="292"/>
      <c r="E255" s="267" t="s">
        <v>190</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95"/>
      <c r="C256" s="295"/>
      <c r="D256" s="292"/>
      <c r="E256" s="267" t="s">
        <v>191</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95"/>
      <c r="C257" s="295"/>
      <c r="D257" s="292"/>
      <c r="E257" s="48" t="s">
        <v>718</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95"/>
      <c r="C258" s="295"/>
      <c r="D258" s="292"/>
      <c r="E258" s="48" t="s">
        <v>668</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95"/>
      <c r="C259" s="295"/>
      <c r="D259" s="292"/>
      <c r="E259" s="48" t="s">
        <v>669</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95"/>
      <c r="C260" s="295"/>
      <c r="D260" s="292"/>
      <c r="E260" s="67" t="s">
        <v>670</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95"/>
      <c r="C261" s="295"/>
      <c r="D261" s="292"/>
      <c r="E261" s="31" t="s">
        <v>156</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7121.52+1818.9+11247.9+9429+10834-11247.9+1320</f>
        <v>30523.42</v>
      </c>
      <c r="X261" s="40">
        <f t="shared" si="16"/>
        <v>249476.58000000002</v>
      </c>
    </row>
    <row r="262" spans="2:24" ht="78.75">
      <c r="B262" s="295"/>
      <c r="C262" s="295"/>
      <c r="D262" s="292"/>
      <c r="E262" s="31" t="s">
        <v>67</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95"/>
      <c r="C263" s="295"/>
      <c r="D263" s="292"/>
      <c r="E263" s="31" t="s">
        <v>68</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95"/>
      <c r="C264" s="295"/>
      <c r="D264" s="292"/>
      <c r="E264" s="31" t="s">
        <v>69</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95"/>
      <c r="C265" s="295"/>
      <c r="D265" s="292"/>
      <c r="E265" s="31" t="s">
        <v>70</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95"/>
      <c r="C266" s="295"/>
      <c r="D266" s="292"/>
      <c r="E266" s="31" t="s">
        <v>71</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95"/>
      <c r="C267" s="295"/>
      <c r="D267" s="292"/>
      <c r="E267" s="31" t="s">
        <v>772</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96"/>
      <c r="C268" s="296"/>
      <c r="D268" s="293"/>
      <c r="E268" s="31" t="s">
        <v>682</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94" t="s">
        <v>19</v>
      </c>
      <c r="C269" s="294" t="s">
        <v>792</v>
      </c>
      <c r="D269" s="291" t="s">
        <v>50</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96"/>
      <c r="C270" s="296"/>
      <c r="D270" s="293"/>
      <c r="E270" s="70" t="s">
        <v>192</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94" t="s">
        <v>793</v>
      </c>
      <c r="C271" s="294" t="s">
        <v>796</v>
      </c>
      <c r="D271" s="291" t="s">
        <v>797</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615439.72</v>
      </c>
      <c r="X271" s="184">
        <f t="shared" si="16"/>
        <v>802084.04</v>
      </c>
    </row>
    <row r="272" spans="2:24" ht="63">
      <c r="B272" s="295"/>
      <c r="C272" s="295"/>
      <c r="D272" s="292"/>
      <c r="E272" s="267" t="s">
        <v>193</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95"/>
      <c r="C273" s="295"/>
      <c r="D273" s="292"/>
      <c r="E273" s="267" t="s">
        <v>203</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95"/>
      <c r="C274" s="295"/>
      <c r="D274" s="292"/>
      <c r="E274" s="48" t="s">
        <v>719</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95"/>
      <c r="C275" s="295"/>
      <c r="D275" s="292"/>
      <c r="E275" s="48" t="s">
        <v>150</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95"/>
      <c r="C276" s="295"/>
      <c r="D276" s="292"/>
      <c r="E276" s="67" t="s">
        <v>683</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10140.3+369.2+50935.3+1130.4+32439</f>
        <v>95014.20000000001</v>
      </c>
      <c r="X276" s="40">
        <f t="shared" si="25"/>
        <v>9985.799999999988</v>
      </c>
    </row>
    <row r="277" spans="2:24" ht="47.25">
      <c r="B277" s="295"/>
      <c r="C277" s="295"/>
      <c r="D277" s="292"/>
      <c r="E277" s="67" t="s">
        <v>72</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95"/>
      <c r="C278" s="295"/>
      <c r="D278" s="292"/>
      <c r="E278" s="67" t="s">
        <v>73</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95"/>
      <c r="C279" s="295"/>
      <c r="D279" s="292"/>
      <c r="E279" s="31" t="s">
        <v>526</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95"/>
      <c r="C280" s="295"/>
      <c r="D280" s="292"/>
      <c r="E280" s="31" t="s">
        <v>527</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95"/>
      <c r="C281" s="295"/>
      <c r="D281" s="292"/>
      <c r="E281" s="31" t="s">
        <v>406</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95"/>
      <c r="C282" s="295"/>
      <c r="D282" s="292"/>
      <c r="E282" s="31" t="s">
        <v>407</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95"/>
      <c r="C283" s="295"/>
      <c r="D283" s="292"/>
      <c r="E283" s="31" t="s">
        <v>399</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95"/>
      <c r="C284" s="295"/>
      <c r="D284" s="292"/>
      <c r="E284" s="31" t="s">
        <v>400</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95"/>
      <c r="C285" s="295"/>
      <c r="D285" s="292"/>
      <c r="E285" s="31" t="s">
        <v>386</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95"/>
      <c r="C286" s="295"/>
      <c r="D286" s="292"/>
      <c r="E286" s="31" t="s">
        <v>772</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95"/>
      <c r="C287" s="295"/>
      <c r="D287" s="292"/>
      <c r="E287" s="31" t="s">
        <v>387</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94" t="s">
        <v>795</v>
      </c>
      <c r="C288" s="294" t="s">
        <v>796</v>
      </c>
      <c r="D288" s="291" t="s">
        <v>799</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95"/>
      <c r="C289" s="295"/>
      <c r="D289" s="292"/>
      <c r="E289" s="70" t="s">
        <v>192</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96"/>
      <c r="C290" s="296"/>
      <c r="D290" s="293"/>
      <c r="E290" s="80" t="s">
        <v>735</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94" t="s">
        <v>429</v>
      </c>
      <c r="C291" s="294" t="s">
        <v>430</v>
      </c>
      <c r="D291" s="291" t="s">
        <v>800</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95"/>
      <c r="C292" s="295"/>
      <c r="D292" s="292"/>
      <c r="E292" s="47" t="s">
        <v>320</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95"/>
      <c r="C293" s="295"/>
      <c r="D293" s="292"/>
      <c r="E293" s="29" t="s">
        <v>321</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95"/>
      <c r="C294" s="295"/>
      <c r="D294" s="292"/>
      <c r="E294" s="81" t="s">
        <v>736</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96"/>
      <c r="C295" s="296"/>
      <c r="D295" s="293"/>
      <c r="E295" s="67" t="s">
        <v>737</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94" t="s">
        <v>24</v>
      </c>
      <c r="C296" s="294" t="s">
        <v>36</v>
      </c>
      <c r="D296" s="291" t="s">
        <v>616</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546024.4400000001</v>
      </c>
      <c r="X296" s="184">
        <f t="shared" si="25"/>
        <v>957296.2299999999</v>
      </c>
    </row>
    <row r="297" spans="2:24" ht="78.75">
      <c r="B297" s="295"/>
      <c r="C297" s="295"/>
      <c r="D297" s="292"/>
      <c r="E297" s="72" t="s">
        <v>470</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95"/>
      <c r="C298" s="295"/>
      <c r="D298" s="292"/>
      <c r="E298" s="47" t="s">
        <v>554</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95"/>
      <c r="C299" s="295"/>
      <c r="D299" s="292"/>
      <c r="E299" s="64" t="s">
        <v>555</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95"/>
      <c r="C300" s="295"/>
      <c r="D300" s="292"/>
      <c r="E300" s="64" t="s">
        <v>556</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95"/>
      <c r="C301" s="295"/>
      <c r="D301" s="292"/>
      <c r="E301" s="47" t="s">
        <v>559</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95"/>
      <c r="C302" s="295"/>
      <c r="D302" s="292"/>
      <c r="E302" s="47" t="s">
        <v>738</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95"/>
      <c r="C303" s="295"/>
      <c r="D303" s="292"/>
      <c r="E303" s="47" t="s">
        <v>739</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f>152703.77</f>
        <v>152703.77</v>
      </c>
      <c r="X303" s="40">
        <f t="shared" si="25"/>
        <v>447296.23</v>
      </c>
    </row>
    <row r="304" spans="2:24" ht="31.5">
      <c r="B304" s="295"/>
      <c r="C304" s="295"/>
      <c r="D304" s="292"/>
      <c r="E304" s="47" t="s">
        <v>331</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96"/>
      <c r="C305" s="296"/>
      <c r="D305" s="293"/>
      <c r="E305" s="47" t="s">
        <v>720</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94" t="s">
        <v>25</v>
      </c>
      <c r="C306" s="294" t="s">
        <v>791</v>
      </c>
      <c r="D306" s="291" t="s">
        <v>560</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95"/>
      <c r="C307" s="295"/>
      <c r="D307" s="292"/>
      <c r="E307" s="70" t="s">
        <v>561</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95"/>
      <c r="C308" s="295"/>
      <c r="D308" s="292"/>
      <c r="E308" s="70" t="s">
        <v>721</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96"/>
      <c r="C309" s="296"/>
      <c r="D309" s="293"/>
      <c r="E309" s="70" t="s">
        <v>507</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97" t="s">
        <v>20</v>
      </c>
      <c r="C310" s="297" t="s">
        <v>430</v>
      </c>
      <c r="D310" s="291" t="s">
        <v>83</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160000</v>
      </c>
      <c r="T310" s="185">
        <f t="shared" si="33"/>
        <v>0</v>
      </c>
      <c r="U310" s="185">
        <f t="shared" si="33"/>
        <v>0</v>
      </c>
      <c r="V310" s="185">
        <f t="shared" si="33"/>
        <v>0</v>
      </c>
      <c r="W310" s="185">
        <f t="shared" si="33"/>
        <v>1849658.7599999998</v>
      </c>
      <c r="X310" s="184">
        <f t="shared" si="25"/>
        <v>431680.9900000002</v>
      </c>
    </row>
    <row r="311" spans="2:24" ht="31.5">
      <c r="B311" s="302"/>
      <c r="C311" s="302"/>
      <c r="D311" s="292"/>
      <c r="E311" s="83" t="s">
        <v>732</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160000</v>
      </c>
      <c r="T311" s="71">
        <f t="shared" si="34"/>
        <v>0</v>
      </c>
      <c r="U311" s="71">
        <f t="shared" si="34"/>
        <v>0</v>
      </c>
      <c r="V311" s="71">
        <f t="shared" si="34"/>
        <v>0</v>
      </c>
      <c r="W311" s="71">
        <f t="shared" si="34"/>
        <v>569947.1</v>
      </c>
      <c r="X311" s="40">
        <f t="shared" si="25"/>
        <v>230052.90000000002</v>
      </c>
    </row>
    <row r="312" spans="2:24" ht="47.25">
      <c r="B312" s="302"/>
      <c r="C312" s="302"/>
      <c r="D312" s="292"/>
      <c r="E312" s="10" t="s">
        <v>733</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302"/>
      <c r="C313" s="302"/>
      <c r="D313" s="292"/>
      <c r="E313" s="10" t="s">
        <v>734</v>
      </c>
      <c r="F313" s="45"/>
      <c r="G313" s="18"/>
      <c r="H313" s="216"/>
      <c r="I313" s="249">
        <v>3210</v>
      </c>
      <c r="J313" s="45">
        <v>150000</v>
      </c>
      <c r="K313" s="49"/>
      <c r="L313" s="49"/>
      <c r="M313" s="49"/>
      <c r="N313" s="49"/>
      <c r="O313" s="49">
        <v>10000</v>
      </c>
      <c r="P313" s="49"/>
      <c r="Q313" s="49">
        <f>10000+50000</f>
        <v>60000</v>
      </c>
      <c r="R313" s="49"/>
      <c r="S313" s="49">
        <f>50000-50000+80000</f>
        <v>80000</v>
      </c>
      <c r="T313" s="49">
        <f>80000-80000</f>
        <v>0</v>
      </c>
      <c r="U313" s="49"/>
      <c r="V313" s="49"/>
      <c r="W313" s="49"/>
      <c r="X313" s="40">
        <f t="shared" si="25"/>
        <v>150000</v>
      </c>
    </row>
    <row r="314" spans="2:24" ht="63">
      <c r="B314" s="302"/>
      <c r="C314" s="302"/>
      <c r="D314" s="292"/>
      <c r="E314" s="12" t="s">
        <v>572</v>
      </c>
      <c r="F314" s="45"/>
      <c r="G314" s="18"/>
      <c r="H314" s="216"/>
      <c r="I314" s="249">
        <v>3210</v>
      </c>
      <c r="J314" s="45">
        <v>150000</v>
      </c>
      <c r="K314" s="49"/>
      <c r="L314" s="49"/>
      <c r="M314" s="49"/>
      <c r="N314" s="49"/>
      <c r="O314" s="49">
        <v>10000</v>
      </c>
      <c r="P314" s="49"/>
      <c r="Q314" s="49">
        <f>10000+50000</f>
        <v>60000</v>
      </c>
      <c r="R314" s="49"/>
      <c r="S314" s="49">
        <f>50000-50000+80000</f>
        <v>80000</v>
      </c>
      <c r="T314" s="49">
        <f>80000-80000</f>
        <v>0</v>
      </c>
      <c r="U314" s="49"/>
      <c r="V314" s="49"/>
      <c r="W314" s="49">
        <f>2880+43344.9+23775</f>
        <v>69999.9</v>
      </c>
      <c r="X314" s="40">
        <f t="shared" si="25"/>
        <v>80000.1</v>
      </c>
    </row>
    <row r="315" spans="2:24" ht="31.5">
      <c r="B315" s="302"/>
      <c r="C315" s="302"/>
      <c r="D315" s="292"/>
      <c r="E315" s="85" t="s">
        <v>57</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302"/>
      <c r="C316" s="302"/>
      <c r="D316" s="292"/>
      <c r="E316" s="87" t="s">
        <v>58</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302"/>
      <c r="C317" s="302"/>
      <c r="D317" s="292"/>
      <c r="E317" s="87" t="s">
        <v>59</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302"/>
      <c r="C318" s="302"/>
      <c r="D318" s="292"/>
      <c r="E318" s="47" t="s">
        <v>60</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302"/>
      <c r="C319" s="302"/>
      <c r="D319" s="292"/>
      <c r="E319" s="85" t="s">
        <v>61</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302"/>
      <c r="C320" s="302"/>
      <c r="D320" s="292"/>
      <c r="E320" s="47" t="s">
        <v>209</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302"/>
      <c r="C321" s="302"/>
      <c r="D321" s="292"/>
      <c r="E321" s="47" t="s">
        <v>210</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302"/>
      <c r="C322" s="302"/>
      <c r="D322" s="292"/>
      <c r="E322" s="31" t="s">
        <v>784</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302"/>
      <c r="C323" s="302"/>
      <c r="D323" s="292"/>
      <c r="E323" s="83" t="s">
        <v>785</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302"/>
      <c r="C324" s="302"/>
      <c r="D324" s="292"/>
      <c r="E324" s="31" t="s">
        <v>757</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07" t="s">
        <v>602</v>
      </c>
      <c r="E325" s="308"/>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6433988.529999999</v>
      </c>
      <c r="X325" s="60">
        <f t="shared" si="25"/>
        <v>9565043.8</v>
      </c>
    </row>
    <row r="326" spans="2:24" ht="15.75">
      <c r="B326" s="294" t="s">
        <v>26</v>
      </c>
      <c r="C326" s="294" t="s">
        <v>617</v>
      </c>
      <c r="D326" s="291" t="s">
        <v>562</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3861759.7099999995</v>
      </c>
      <c r="X326" s="184">
        <f t="shared" si="25"/>
        <v>3993295.860000001</v>
      </c>
    </row>
    <row r="327" spans="2:24" ht="78.75">
      <c r="B327" s="295"/>
      <c r="C327" s="295"/>
      <c r="D327" s="292"/>
      <c r="E327" s="19" t="s">
        <v>563</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95"/>
      <c r="C328" s="295"/>
      <c r="D328" s="292"/>
      <c r="E328" s="20" t="s">
        <v>77</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95"/>
      <c r="C329" s="295"/>
      <c r="D329" s="292"/>
      <c r="E329" s="10" t="s">
        <v>471</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95"/>
      <c r="C330" s="295"/>
      <c r="D330" s="292"/>
      <c r="E330" s="22" t="s">
        <v>79</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95"/>
      <c r="C331" s="295"/>
      <c r="D331" s="292"/>
      <c r="E331" s="23" t="s">
        <v>80</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95"/>
      <c r="C332" s="295"/>
      <c r="D332" s="292"/>
      <c r="E332" s="23" t="s">
        <v>81</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95"/>
      <c r="C333" s="295"/>
      <c r="D333" s="292"/>
      <c r="E333" s="10" t="s">
        <v>512</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95"/>
      <c r="C334" s="295"/>
      <c r="D334" s="292"/>
      <c r="E334" s="10" t="s">
        <v>766</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95"/>
      <c r="C335" s="295"/>
      <c r="D335" s="292"/>
      <c r="E335" s="10" t="s">
        <v>577</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95"/>
      <c r="C336" s="295"/>
      <c r="D336" s="292"/>
      <c r="E336" s="10" t="s">
        <v>84</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95"/>
      <c r="C337" s="295"/>
      <c r="D337" s="292"/>
      <c r="E337" s="10" t="s">
        <v>443</v>
      </c>
      <c r="F337" s="76"/>
      <c r="G337" s="18"/>
      <c r="H337" s="224"/>
      <c r="I337" s="251" t="s">
        <v>477</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95"/>
      <c r="C338" s="295"/>
      <c r="D338" s="292"/>
      <c r="E338" s="10" t="s">
        <v>401</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95"/>
      <c r="C339" s="295"/>
      <c r="D339" s="292"/>
      <c r="E339" s="10" t="s">
        <v>322</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95"/>
      <c r="C340" s="295"/>
      <c r="D340" s="292"/>
      <c r="E340" s="10" t="s">
        <v>323</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95"/>
      <c r="C341" s="295"/>
      <c r="D341" s="292"/>
      <c r="E341" s="10" t="s">
        <v>684</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95"/>
      <c r="C342" s="295"/>
      <c r="D342" s="292"/>
      <c r="E342" s="88" t="s">
        <v>758</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95"/>
      <c r="C343" s="295"/>
      <c r="D343" s="292"/>
      <c r="E343" s="89" t="s">
        <v>759</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95"/>
      <c r="C344" s="295"/>
      <c r="D344" s="292"/>
      <c r="E344" s="89" t="s">
        <v>760</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95"/>
      <c r="C345" s="295"/>
      <c r="D345" s="292"/>
      <c r="E345" s="89" t="s">
        <v>761</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95"/>
      <c r="C346" s="295"/>
      <c r="D346" s="292"/>
      <c r="E346" s="89" t="s">
        <v>248</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95"/>
      <c r="C347" s="295"/>
      <c r="D347" s="292"/>
      <c r="E347" s="88" t="s">
        <v>433</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239370</v>
      </c>
      <c r="X347" s="40">
        <f t="shared" si="40"/>
        <v>10350</v>
      </c>
    </row>
    <row r="348" spans="2:24" ht="15.75">
      <c r="B348" s="295"/>
      <c r="C348" s="295"/>
      <c r="D348" s="292"/>
      <c r="E348" s="90" t="s">
        <v>434</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95"/>
      <c r="C349" s="295"/>
      <c r="D349" s="292"/>
      <c r="E349" s="90" t="s">
        <v>435</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95"/>
      <c r="C350" s="295"/>
      <c r="D350" s="292"/>
      <c r="E350" s="90" t="s">
        <v>436</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95"/>
      <c r="C351" s="295"/>
      <c r="D351" s="292"/>
      <c r="E351" s="90" t="s">
        <v>437</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95"/>
      <c r="C352" s="295"/>
      <c r="D352" s="292"/>
      <c r="E352" s="90" t="s">
        <v>438</v>
      </c>
      <c r="F352" s="49"/>
      <c r="G352" s="50"/>
      <c r="H352" s="220"/>
      <c r="I352" s="255">
        <v>3110</v>
      </c>
      <c r="J352" s="49">
        <v>226200</v>
      </c>
      <c r="K352" s="49"/>
      <c r="L352" s="49"/>
      <c r="M352" s="49"/>
      <c r="N352" s="49"/>
      <c r="O352" s="49"/>
      <c r="P352" s="49"/>
      <c r="Q352" s="49"/>
      <c r="R352" s="49">
        <v>226200</v>
      </c>
      <c r="S352" s="49"/>
      <c r="T352" s="49"/>
      <c r="U352" s="49"/>
      <c r="V352" s="49"/>
      <c r="W352" s="49">
        <v>220350</v>
      </c>
      <c r="X352" s="40">
        <f t="shared" si="40"/>
        <v>5850</v>
      </c>
    </row>
    <row r="353" spans="2:24" ht="47.25">
      <c r="B353" s="295"/>
      <c r="C353" s="295"/>
      <c r="D353" s="292"/>
      <c r="E353" s="10" t="s">
        <v>439</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95"/>
      <c r="C354" s="295"/>
      <c r="D354" s="292"/>
      <c r="E354" s="88" t="s">
        <v>89</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95"/>
      <c r="C355" s="295"/>
      <c r="D355" s="292"/>
      <c r="E355" s="91" t="s">
        <v>90</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95"/>
      <c r="C356" s="295"/>
      <c r="D356" s="292"/>
      <c r="E356" s="91" t="s">
        <v>750</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95"/>
      <c r="C357" s="295"/>
      <c r="D357" s="292"/>
      <c r="E357" s="91" t="s">
        <v>751</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95"/>
      <c r="C358" s="295"/>
      <c r="D358" s="292"/>
      <c r="E358" s="91" t="s">
        <v>752</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95"/>
      <c r="C359" s="295"/>
      <c r="D359" s="292"/>
      <c r="E359" s="91" t="s">
        <v>753</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95"/>
      <c r="C360" s="295"/>
      <c r="D360" s="292"/>
      <c r="E360" s="91" t="s">
        <v>754</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95"/>
      <c r="C361" s="295"/>
      <c r="D361" s="292"/>
      <c r="E361" s="92" t="s">
        <v>340</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95"/>
      <c r="C362" s="295"/>
      <c r="D362" s="292"/>
      <c r="E362" s="92" t="s">
        <v>755</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95"/>
      <c r="C363" s="295"/>
      <c r="D363" s="292"/>
      <c r="E363" s="92" t="s">
        <v>756</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95"/>
      <c r="C364" s="295"/>
      <c r="D364" s="292"/>
      <c r="E364" s="93" t="s">
        <v>764</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95"/>
      <c r="C365" s="295"/>
      <c r="D365" s="292"/>
      <c r="E365" s="93" t="s">
        <v>211</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95"/>
      <c r="C366" s="295"/>
      <c r="D366" s="292"/>
      <c r="E366" s="93" t="s">
        <v>573</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95"/>
      <c r="C367" s="295"/>
      <c r="D367" s="292"/>
      <c r="E367" s="93" t="s">
        <v>574</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95"/>
      <c r="C368" s="295"/>
      <c r="D368" s="292"/>
      <c r="E368" s="88" t="s">
        <v>256</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95"/>
      <c r="C369" s="295"/>
      <c r="D369" s="292"/>
      <c r="E369" s="88" t="s">
        <v>257</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95"/>
      <c r="C370" s="295"/>
      <c r="D370" s="292"/>
      <c r="E370" s="88" t="s">
        <v>258</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v>284130</v>
      </c>
      <c r="X370" s="40">
        <f t="shared" si="40"/>
        <v>515870</v>
      </c>
    </row>
    <row r="371" spans="2:24" ht="63" hidden="1">
      <c r="B371" s="295"/>
      <c r="C371" s="295"/>
      <c r="D371" s="292"/>
      <c r="E371" s="88" t="s">
        <v>259</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95"/>
      <c r="C372" s="295"/>
      <c r="D372" s="292"/>
      <c r="E372" s="88" t="s">
        <v>228</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95"/>
      <c r="C373" s="295"/>
      <c r="D373" s="292"/>
      <c r="E373" s="88" t="s">
        <v>452</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95"/>
      <c r="C374" s="295"/>
      <c r="D374" s="292"/>
      <c r="E374" s="88" t="s">
        <v>380</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95"/>
      <c r="C375" s="295"/>
      <c r="D375" s="292"/>
      <c r="E375" s="88" t="s">
        <v>242</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96"/>
      <c r="C376" s="296"/>
      <c r="D376" s="293"/>
      <c r="E376" s="88" t="s">
        <v>449</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94" t="s">
        <v>27</v>
      </c>
      <c r="C377" s="294" t="s">
        <v>619</v>
      </c>
      <c r="D377" s="291" t="s">
        <v>618</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871714.36</v>
      </c>
      <c r="X377" s="184">
        <f t="shared" si="40"/>
        <v>2035845.15</v>
      </c>
    </row>
    <row r="378" spans="2:24" ht="94.5">
      <c r="B378" s="295"/>
      <c r="C378" s="295"/>
      <c r="D378" s="292"/>
      <c r="E378" s="94" t="s">
        <v>85</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95"/>
      <c r="C379" s="295"/>
      <c r="D379" s="292"/>
      <c r="E379" s="95" t="s">
        <v>381</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95"/>
      <c r="C380" s="295"/>
      <c r="D380" s="292"/>
      <c r="E380" s="95" t="s">
        <v>221</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95"/>
      <c r="C381" s="295"/>
      <c r="D381" s="292"/>
      <c r="E381" s="95" t="s">
        <v>222</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95"/>
      <c r="C382" s="295"/>
      <c r="D382" s="292"/>
      <c r="E382" s="95" t="s">
        <v>464</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95"/>
      <c r="C383" s="295"/>
      <c r="D383" s="292"/>
      <c r="E383" s="95" t="s">
        <v>828</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95"/>
      <c r="C384" s="295"/>
      <c r="D384" s="292"/>
      <c r="E384" s="95" t="s">
        <v>208</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95"/>
      <c r="C385" s="295"/>
      <c r="D385" s="292"/>
      <c r="E385" s="95" t="s">
        <v>763</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95"/>
      <c r="C386" s="295"/>
      <c r="D386" s="292"/>
      <c r="E386" s="95" t="s">
        <v>363</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72922.23999999999</v>
      </c>
      <c r="X386" s="40">
        <f t="shared" si="40"/>
        <v>1049877.76</v>
      </c>
    </row>
    <row r="387" spans="2:24" ht="31.5">
      <c r="B387" s="295"/>
      <c r="C387" s="295"/>
      <c r="D387" s="292"/>
      <c r="E387" s="96" t="s">
        <v>364</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95"/>
      <c r="C388" s="295"/>
      <c r="D388" s="292"/>
      <c r="E388" s="96" t="s">
        <v>365</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95"/>
      <c r="C389" s="295"/>
      <c r="D389" s="292"/>
      <c r="E389" s="96" t="s">
        <v>366</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95"/>
      <c r="C390" s="295"/>
      <c r="D390" s="292"/>
      <c r="E390" s="96" t="s">
        <v>367</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95"/>
      <c r="C391" s="295"/>
      <c r="D391" s="292"/>
      <c r="E391" s="96" t="s">
        <v>368</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95"/>
      <c r="C392" s="295"/>
      <c r="D392" s="292"/>
      <c r="E392" s="96" t="s">
        <v>369</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95"/>
      <c r="C393" s="295"/>
      <c r="D393" s="292"/>
      <c r="E393" s="96" t="s">
        <v>370</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95"/>
      <c r="C394" s="295"/>
      <c r="D394" s="292"/>
      <c r="E394" s="96" t="s">
        <v>371</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95"/>
      <c r="C395" s="295"/>
      <c r="D395" s="292"/>
      <c r="E395" s="96" t="s">
        <v>372</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95"/>
      <c r="C396" s="295"/>
      <c r="D396" s="292"/>
      <c r="E396" s="96" t="s">
        <v>373</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95"/>
      <c r="C397" s="295"/>
      <c r="D397" s="292"/>
      <c r="E397" s="96" t="s">
        <v>374</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95"/>
      <c r="C398" s="295"/>
      <c r="D398" s="292"/>
      <c r="E398" s="96" t="s">
        <v>375</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95"/>
      <c r="C399" s="295"/>
      <c r="D399" s="292"/>
      <c r="E399" s="96" t="s">
        <v>376</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95"/>
      <c r="C400" s="295"/>
      <c r="D400" s="292"/>
      <c r="E400" s="96" t="s">
        <v>377</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96"/>
      <c r="C401" s="296"/>
      <c r="D401" s="293"/>
      <c r="E401" s="96" t="s">
        <v>378</v>
      </c>
      <c r="F401" s="76"/>
      <c r="G401" s="18"/>
      <c r="H401" s="224"/>
      <c r="I401" s="255">
        <v>3110</v>
      </c>
      <c r="J401" s="49">
        <v>47400</v>
      </c>
      <c r="K401" s="49"/>
      <c r="L401" s="49"/>
      <c r="M401" s="49"/>
      <c r="N401" s="49"/>
      <c r="O401" s="49"/>
      <c r="P401" s="49"/>
      <c r="Q401" s="49"/>
      <c r="R401" s="49">
        <v>47400</v>
      </c>
      <c r="S401" s="49"/>
      <c r="T401" s="49"/>
      <c r="U401" s="49"/>
      <c r="V401" s="49"/>
      <c r="W401" s="49">
        <v>26850</v>
      </c>
      <c r="X401" s="40">
        <f t="shared" si="40"/>
        <v>20550</v>
      </c>
    </row>
    <row r="402" spans="2:24" ht="15.75">
      <c r="B402" s="294" t="s">
        <v>28</v>
      </c>
      <c r="C402" s="294" t="s">
        <v>620</v>
      </c>
      <c r="D402" s="291" t="s">
        <v>95</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95"/>
      <c r="C403" s="295"/>
      <c r="D403" s="292"/>
      <c r="E403" s="10" t="s">
        <v>96</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95"/>
      <c r="C404" s="295"/>
      <c r="D404" s="292"/>
      <c r="E404" s="11" t="s">
        <v>97</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95"/>
      <c r="C405" s="295"/>
      <c r="D405" s="292"/>
      <c r="E405" s="11" t="s">
        <v>98</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95"/>
      <c r="C406" s="295"/>
      <c r="D406" s="292"/>
      <c r="E406" s="11" t="s">
        <v>465</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95"/>
      <c r="C407" s="295"/>
      <c r="D407" s="292"/>
      <c r="E407" s="10" t="s">
        <v>466</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95"/>
      <c r="C408" s="295"/>
      <c r="D408" s="292"/>
      <c r="E408" s="11" t="s">
        <v>98</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95"/>
      <c r="C409" s="295"/>
      <c r="D409" s="292"/>
      <c r="E409" s="11" t="s">
        <v>465</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95"/>
      <c r="C410" s="295"/>
      <c r="D410" s="292"/>
      <c r="E410" s="10" t="s">
        <v>584</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95"/>
      <c r="C411" s="295"/>
      <c r="D411" s="292"/>
      <c r="E411" s="24" t="s">
        <v>585</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95"/>
      <c r="C412" s="295"/>
      <c r="D412" s="292"/>
      <c r="E412" s="24" t="s">
        <v>685</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95"/>
      <c r="C413" s="295"/>
      <c r="D413" s="292"/>
      <c r="E413" s="88" t="s">
        <v>801</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95"/>
      <c r="C414" s="295"/>
      <c r="D414" s="292"/>
      <c r="E414" s="89" t="s">
        <v>759</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95"/>
      <c r="C415" s="295"/>
      <c r="D415" s="292"/>
      <c r="E415" s="89" t="s">
        <v>760</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95"/>
      <c r="C416" s="295"/>
      <c r="D416" s="292"/>
      <c r="E416" s="89" t="s">
        <v>761</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95"/>
      <c r="C417" s="295"/>
      <c r="D417" s="292"/>
      <c r="E417" s="89" t="s">
        <v>248</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95"/>
      <c r="C418" s="295"/>
      <c r="D418" s="292"/>
      <c r="E418" s="88" t="s">
        <v>283</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95"/>
      <c r="C419" s="295"/>
      <c r="D419" s="292"/>
      <c r="E419" s="88" t="s">
        <v>284</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95"/>
      <c r="C420" s="295"/>
      <c r="D420" s="292"/>
      <c r="E420" s="97" t="s">
        <v>125</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95"/>
      <c r="C421" s="295"/>
      <c r="D421" s="292"/>
      <c r="E421" s="97" t="s">
        <v>126</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95"/>
      <c r="C422" s="295"/>
      <c r="D422" s="292"/>
      <c r="E422" s="97" t="s">
        <v>127</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95"/>
      <c r="C423" s="295"/>
      <c r="D423" s="292"/>
      <c r="E423" s="97" t="s">
        <v>128</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95"/>
      <c r="C424" s="295"/>
      <c r="D424" s="292"/>
      <c r="E424" s="97" t="s">
        <v>129</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95"/>
      <c r="C425" s="295"/>
      <c r="D425" s="292"/>
      <c r="E425" s="98" t="s">
        <v>243</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95"/>
      <c r="C426" s="295"/>
      <c r="D426" s="292"/>
      <c r="E426" s="98" t="s">
        <v>130</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95"/>
      <c r="C427" s="295"/>
      <c r="D427" s="292"/>
      <c r="E427" s="280" t="s">
        <v>131</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95"/>
      <c r="C428" s="295"/>
      <c r="D428" s="292"/>
      <c r="E428" s="281"/>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95"/>
      <c r="C429" s="295"/>
      <c r="D429" s="292"/>
      <c r="E429" s="88" t="s">
        <v>123</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96"/>
      <c r="C430" s="296"/>
      <c r="D430" s="293"/>
      <c r="E430" s="88" t="s">
        <v>124</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94" t="s">
        <v>29</v>
      </c>
      <c r="C431" s="294" t="s">
        <v>622</v>
      </c>
      <c r="D431" s="291" t="s">
        <v>621</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95"/>
      <c r="C432" s="295"/>
      <c r="D432" s="292"/>
      <c r="E432" s="10" t="s">
        <v>586</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96"/>
      <c r="C433" s="296"/>
      <c r="D433" s="293"/>
      <c r="E433" s="11" t="s">
        <v>548</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94" t="s">
        <v>623</v>
      </c>
      <c r="C434" s="294" t="s">
        <v>617</v>
      </c>
      <c r="D434" s="291" t="s">
        <v>587</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95"/>
      <c r="C435" s="295"/>
      <c r="D435" s="292"/>
      <c r="E435" s="24" t="s">
        <v>588</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95"/>
      <c r="C436" s="295"/>
      <c r="D436" s="292"/>
      <c r="E436" s="24" t="s">
        <v>504</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96"/>
      <c r="C437" s="296"/>
      <c r="D437" s="293"/>
      <c r="E437" s="95" t="s">
        <v>778</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07" t="s">
        <v>645</v>
      </c>
      <c r="E438" s="308"/>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1182986.4000000001</v>
      </c>
      <c r="X438" s="60">
        <f t="shared" si="49"/>
        <v>817446.9999999998</v>
      </c>
    </row>
    <row r="439" spans="2:24" ht="15.75">
      <c r="B439" s="297" t="s">
        <v>425</v>
      </c>
      <c r="C439" s="314" t="s">
        <v>423</v>
      </c>
      <c r="D439" s="291" t="s">
        <v>513</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302"/>
      <c r="C440" s="316"/>
      <c r="D440" s="292"/>
      <c r="E440" s="94" t="s">
        <v>779</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302"/>
      <c r="C441" s="316"/>
      <c r="D441" s="292"/>
      <c r="E441" s="94" t="s">
        <v>780</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302"/>
      <c r="C442" s="316"/>
      <c r="D442" s="292"/>
      <c r="E442" s="94" t="s">
        <v>781</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302"/>
      <c r="C443" s="316"/>
      <c r="D443" s="292"/>
      <c r="E443" s="94" t="s">
        <v>637</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302"/>
      <c r="C444" s="316"/>
      <c r="D444" s="292"/>
      <c r="E444" s="94" t="s">
        <v>638</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98"/>
      <c r="C445" s="315"/>
      <c r="D445" s="293"/>
      <c r="E445" s="94" t="s">
        <v>639</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97" t="s">
        <v>319</v>
      </c>
      <c r="C446" s="297" t="s">
        <v>422</v>
      </c>
      <c r="D446" s="291" t="s">
        <v>318</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98"/>
      <c r="C447" s="298"/>
      <c r="D447" s="293"/>
      <c r="E447" s="145" t="s">
        <v>64</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94" t="s">
        <v>39</v>
      </c>
      <c r="C448" s="294" t="s">
        <v>589</v>
      </c>
      <c r="D448" s="291" t="s">
        <v>99</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1006784.8</v>
      </c>
      <c r="X448" s="184">
        <f t="shared" si="49"/>
        <v>2398.5999999999767</v>
      </c>
    </row>
    <row r="449" spans="2:24" ht="94.5">
      <c r="B449" s="295"/>
      <c r="C449" s="295"/>
      <c r="D449" s="292"/>
      <c r="E449" s="27" t="s">
        <v>100</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95"/>
      <c r="C450" s="295"/>
      <c r="D450" s="292"/>
      <c r="E450" s="27" t="s">
        <v>511</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95"/>
      <c r="C451" s="295"/>
      <c r="D451" s="292"/>
      <c r="E451" s="27" t="s">
        <v>119</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95"/>
      <c r="C452" s="295"/>
      <c r="D452" s="292"/>
      <c r="E452" s="27" t="s">
        <v>707</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95"/>
      <c r="C453" s="295"/>
      <c r="D453" s="292"/>
      <c r="E453" s="27" t="s">
        <v>844</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95"/>
      <c r="C454" s="295"/>
      <c r="D454" s="292"/>
      <c r="E454" s="27" t="s">
        <v>845</v>
      </c>
      <c r="F454" s="76"/>
      <c r="G454" s="99"/>
      <c r="H454" s="224"/>
      <c r="I454" s="255">
        <v>3110</v>
      </c>
      <c r="J454" s="9">
        <v>25200</v>
      </c>
      <c r="K454" s="49"/>
      <c r="L454" s="49"/>
      <c r="M454" s="49"/>
      <c r="N454" s="49"/>
      <c r="O454" s="49"/>
      <c r="P454" s="49"/>
      <c r="Q454" s="49"/>
      <c r="R454" s="49"/>
      <c r="S454" s="49">
        <v>25200</v>
      </c>
      <c r="T454" s="49"/>
      <c r="U454" s="49"/>
      <c r="V454" s="49"/>
      <c r="W454" s="49">
        <v>25150</v>
      </c>
      <c r="X454" s="40">
        <f t="shared" si="49"/>
        <v>50</v>
      </c>
    </row>
    <row r="455" spans="2:24" ht="110.25">
      <c r="B455" s="296"/>
      <c r="C455" s="296"/>
      <c r="D455" s="293"/>
      <c r="E455" s="27" t="s">
        <v>101</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07" t="s">
        <v>646</v>
      </c>
      <c r="E456" s="308"/>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16084378.730000002</v>
      </c>
      <c r="X456" s="60">
        <f t="shared" si="49"/>
        <v>62180319</v>
      </c>
    </row>
    <row r="457" spans="2:24" ht="15.75">
      <c r="B457" s="314" t="s">
        <v>425</v>
      </c>
      <c r="C457" s="314" t="s">
        <v>423</v>
      </c>
      <c r="D457" s="291" t="s">
        <v>513</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15"/>
      <c r="C458" s="315"/>
      <c r="D458" s="293"/>
      <c r="E458" s="103" t="s">
        <v>846</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94" t="s">
        <v>55</v>
      </c>
      <c r="C459" s="294" t="s">
        <v>625</v>
      </c>
      <c r="D459" s="291" t="s">
        <v>626</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5960131.680000001</v>
      </c>
      <c r="X459" s="184">
        <f t="shared" si="49"/>
        <v>3606147.0699999994</v>
      </c>
    </row>
    <row r="460" spans="2:24" ht="63">
      <c r="B460" s="295"/>
      <c r="C460" s="295"/>
      <c r="D460" s="292"/>
      <c r="E460" s="19" t="s">
        <v>628</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95"/>
      <c r="C461" s="295"/>
      <c r="D461" s="292"/>
      <c r="E461" s="19" t="s">
        <v>241</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95"/>
      <c r="C462" s="295"/>
      <c r="D462" s="292"/>
      <c r="E462" s="28" t="s">
        <v>643</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95"/>
      <c r="C463" s="295"/>
      <c r="D463" s="292"/>
      <c r="E463" s="28" t="s">
        <v>63</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95"/>
      <c r="C464" s="295"/>
      <c r="D464" s="292"/>
      <c r="E464" s="28" t="s">
        <v>644</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95"/>
      <c r="C465" s="295"/>
      <c r="D465" s="292"/>
      <c r="E465" s="28" t="s">
        <v>657</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95"/>
      <c r="C466" s="295"/>
      <c r="D466" s="292"/>
      <c r="E466" s="28" t="s">
        <v>142</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95"/>
      <c r="C467" s="295"/>
      <c r="D467" s="292"/>
      <c r="E467" s="28" t="s">
        <v>832</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95"/>
      <c r="C468" s="295"/>
      <c r="D468" s="292"/>
      <c r="E468" s="28" t="s">
        <v>305</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95"/>
      <c r="C469" s="295"/>
      <c r="D469" s="292"/>
      <c r="E469" s="28" t="s">
        <v>472</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95"/>
      <c r="C470" s="295"/>
      <c r="D470" s="292"/>
      <c r="E470" s="105" t="s">
        <v>66</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98532+75072+7774.8+20214+6333.6+426782.42+6478+903421.49+11470.8+153872.01+12488+796503.81+18852+2613.6+205562.4+3116.4+27112.4+57500.54+92178.72+13617+176449.92+152632.89+809655.96+88364</f>
        <v>4166598.7600000002</v>
      </c>
      <c r="X470" s="40">
        <f t="shared" si="61"/>
        <v>3295605.4699999993</v>
      </c>
    </row>
    <row r="471" spans="2:24" ht="78.75">
      <c r="B471" s="295"/>
      <c r="C471" s="295"/>
      <c r="D471" s="292"/>
      <c r="E471" s="10" t="s">
        <v>245</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95"/>
      <c r="C472" s="295"/>
      <c r="D472" s="292"/>
      <c r="E472" s="10" t="s">
        <v>246</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95"/>
      <c r="C473" s="295"/>
      <c r="D473" s="292"/>
      <c r="E473" s="108" t="s">
        <v>487</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95"/>
      <c r="C474" s="295"/>
      <c r="D474" s="292"/>
      <c r="E474" s="108" t="s">
        <v>247</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97" t="s">
        <v>56</v>
      </c>
      <c r="C475" s="297" t="s">
        <v>625</v>
      </c>
      <c r="D475" s="306" t="s">
        <v>402</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1499385.68</v>
      </c>
      <c r="X475" s="184">
        <f t="shared" si="61"/>
        <v>1570151.57</v>
      </c>
    </row>
    <row r="476" spans="2:24" ht="94.5">
      <c r="B476" s="302"/>
      <c r="C476" s="302"/>
      <c r="D476" s="306"/>
      <c r="E476" s="12" t="s">
        <v>287</v>
      </c>
      <c r="F476" s="76"/>
      <c r="G476" s="99"/>
      <c r="H476" s="224"/>
      <c r="I476" s="251" t="s">
        <v>613</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14592.89+7454.93+38024.16+49998.22+7501.31+34084+634248.6+140153</f>
        <v>926057.11</v>
      </c>
      <c r="X476" s="40">
        <f t="shared" si="61"/>
        <v>1570151.5699999998</v>
      </c>
    </row>
    <row r="477" spans="2:24" ht="31.5">
      <c r="B477" s="298"/>
      <c r="C477" s="298"/>
      <c r="D477" s="306"/>
      <c r="E477" s="12" t="s">
        <v>348</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94" t="s">
        <v>429</v>
      </c>
      <c r="C478" s="294" t="s">
        <v>430</v>
      </c>
      <c r="D478" s="291" t="s">
        <v>800</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95"/>
      <c r="C479" s="295"/>
      <c r="D479" s="292"/>
      <c r="E479" s="28" t="s">
        <v>762</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95"/>
      <c r="C480" s="295"/>
      <c r="D480" s="292"/>
      <c r="E480" s="12" t="s">
        <v>91</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95"/>
      <c r="C481" s="295"/>
      <c r="D481" s="292"/>
      <c r="E481" s="29" t="s">
        <v>92</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95"/>
      <c r="C482" s="295"/>
      <c r="D482" s="292"/>
      <c r="E482" s="10" t="s">
        <v>288</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95"/>
      <c r="C483" s="295"/>
      <c r="D483" s="292"/>
      <c r="E483" s="10" t="s">
        <v>289</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95"/>
      <c r="C484" s="295"/>
      <c r="D484" s="292"/>
      <c r="E484" s="52" t="s">
        <v>290</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95"/>
      <c r="C485" s="295"/>
      <c r="D485" s="292"/>
      <c r="E485" s="10" t="s">
        <v>291</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95"/>
      <c r="C486" s="295"/>
      <c r="D486" s="292"/>
      <c r="E486" s="10" t="s">
        <v>33</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95"/>
      <c r="C487" s="295"/>
      <c r="D487" s="292"/>
      <c r="E487" s="10" t="s">
        <v>34</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95"/>
      <c r="C488" s="295"/>
      <c r="D488" s="292"/>
      <c r="E488" s="110" t="s">
        <v>388</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95"/>
      <c r="C489" s="295"/>
      <c r="D489" s="292"/>
      <c r="E489" s="10" t="s">
        <v>389</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95"/>
      <c r="C490" s="295"/>
      <c r="D490" s="292"/>
      <c r="E490" s="108" t="s">
        <v>390</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95"/>
      <c r="C491" s="295"/>
      <c r="D491" s="292"/>
      <c r="E491" s="108" t="s">
        <v>391</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95"/>
      <c r="C492" s="295"/>
      <c r="D492" s="292"/>
      <c r="E492" s="12" t="s">
        <v>392</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95"/>
      <c r="C493" s="295"/>
      <c r="D493" s="292"/>
      <c r="E493" s="12" t="s">
        <v>393</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95"/>
      <c r="C494" s="295"/>
      <c r="D494" s="292"/>
      <c r="E494" s="12" t="s">
        <v>394</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96"/>
      <c r="C495" s="296"/>
      <c r="D495" s="293"/>
      <c r="E495" s="10" t="s">
        <v>395</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97" t="s">
        <v>311</v>
      </c>
      <c r="C496" s="297" t="s">
        <v>312</v>
      </c>
      <c r="D496" s="291" t="s">
        <v>37</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302"/>
      <c r="C497" s="302"/>
      <c r="D497" s="292"/>
      <c r="E497" s="105" t="s">
        <v>396</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98"/>
      <c r="C498" s="298"/>
      <c r="D498" s="293"/>
      <c r="E498" s="105" t="s">
        <v>397</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94" t="s">
        <v>93</v>
      </c>
      <c r="C499" s="294" t="s">
        <v>606</v>
      </c>
      <c r="D499" s="291" t="s">
        <v>94</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4992066.62</v>
      </c>
      <c r="X499" s="184">
        <f t="shared" si="61"/>
        <v>10091090.04</v>
      </c>
    </row>
    <row r="500" spans="2:24" ht="31.5">
      <c r="B500" s="295"/>
      <c r="C500" s="295"/>
      <c r="D500" s="292"/>
      <c r="E500" s="29" t="s">
        <v>459</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95"/>
      <c r="C501" s="295"/>
      <c r="D501" s="292"/>
      <c r="E501" s="12" t="s">
        <v>596</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95"/>
      <c r="C502" s="295"/>
      <c r="D502" s="292"/>
      <c r="E502" s="12" t="s">
        <v>597</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95"/>
      <c r="C503" s="295"/>
      <c r="D503" s="292"/>
      <c r="E503" s="12" t="s">
        <v>598</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95"/>
      <c r="C504" s="295"/>
      <c r="D504" s="292"/>
      <c r="E504" s="12" t="s">
        <v>599</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95"/>
      <c r="C505" s="295"/>
      <c r="D505" s="292"/>
      <c r="E505" s="309" t="s">
        <v>275</v>
      </c>
      <c r="F505" s="30"/>
      <c r="G505" s="18"/>
      <c r="H505" s="229"/>
      <c r="I505" s="320">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95"/>
      <c r="C506" s="295"/>
      <c r="D506" s="292"/>
      <c r="E506" s="310"/>
      <c r="F506" s="30"/>
      <c r="G506" s="18"/>
      <c r="H506" s="229"/>
      <c r="I506" s="321"/>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95"/>
      <c r="C507" s="295"/>
      <c r="D507" s="292"/>
      <c r="E507" s="12" t="s">
        <v>273</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95"/>
      <c r="C508" s="295"/>
      <c r="D508" s="292"/>
      <c r="E508" s="12" t="s">
        <v>274</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95"/>
      <c r="C509" s="295"/>
      <c r="D509" s="292"/>
      <c r="E509" s="10" t="s">
        <v>525</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95"/>
      <c r="C510" s="295"/>
      <c r="D510" s="292"/>
      <c r="E510" s="10" t="s">
        <v>583</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95"/>
      <c r="C511" s="295"/>
      <c r="D511" s="292"/>
      <c r="E511" s="10" t="s">
        <v>206</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95"/>
      <c r="C512" s="295"/>
      <c r="D512" s="292"/>
      <c r="E512" s="10" t="s">
        <v>207</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95"/>
      <c r="C513" s="295"/>
      <c r="D513" s="292"/>
      <c r="E513" s="10" t="s">
        <v>528</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95"/>
      <c r="C514" s="295"/>
      <c r="D514" s="292"/>
      <c r="E514" s="10" t="s">
        <v>529</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95"/>
      <c r="C515" s="295"/>
      <c r="D515" s="292"/>
      <c r="E515" s="10" t="s">
        <v>590</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95"/>
      <c r="C516" s="295"/>
      <c r="D516" s="292"/>
      <c r="E516" s="10" t="s">
        <v>277</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95"/>
      <c r="C517" s="295"/>
      <c r="D517" s="292"/>
      <c r="E517" s="10" t="s">
        <v>278</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95"/>
      <c r="C518" s="295"/>
      <c r="D518" s="292"/>
      <c r="E518" s="52" t="s">
        <v>530</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9702.61+121416+193587.53+819+104876+1924.61</f>
        <v>432325.75</v>
      </c>
      <c r="X518" s="40">
        <f t="shared" si="61"/>
        <v>217674.25</v>
      </c>
    </row>
    <row r="519" spans="2:24" ht="47.25">
      <c r="B519" s="295"/>
      <c r="C519" s="295"/>
      <c r="D519" s="292"/>
      <c r="E519" s="52" t="s">
        <v>591</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95"/>
      <c r="C520" s="295"/>
      <c r="D520" s="292"/>
      <c r="E520" s="52" t="s">
        <v>592</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95"/>
      <c r="C521" s="295"/>
      <c r="D521" s="292"/>
      <c r="E521" s="52" t="s">
        <v>398</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96"/>
      <c r="C522" s="296"/>
      <c r="D522" s="293"/>
      <c r="E522" s="52" t="s">
        <v>593</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05" t="s">
        <v>20</v>
      </c>
      <c r="C523" s="305" t="s">
        <v>430</v>
      </c>
      <c r="D523" s="306" t="s">
        <v>83</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2357074.23</v>
      </c>
      <c r="X523" s="184">
        <f t="shared" si="61"/>
        <v>9505549.469999999</v>
      </c>
    </row>
    <row r="524" spans="2:24" ht="31.5">
      <c r="B524" s="305"/>
      <c r="C524" s="305"/>
      <c r="D524" s="306"/>
      <c r="E524" s="119" t="s">
        <v>346</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05"/>
      <c r="C525" s="305"/>
      <c r="D525" s="306"/>
      <c r="E525" s="10" t="s">
        <v>347</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05"/>
      <c r="C526" s="305"/>
      <c r="D526" s="306"/>
      <c r="E526" s="123" t="s">
        <v>488</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05"/>
      <c r="C527" s="305"/>
      <c r="D527" s="306"/>
      <c r="E527" s="12" t="s">
        <v>489</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05"/>
      <c r="C528" s="305"/>
      <c r="D528" s="306"/>
      <c r="E528" s="116" t="s">
        <v>531</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05"/>
      <c r="C529" s="305"/>
      <c r="D529" s="306"/>
      <c r="E529" s="29" t="s">
        <v>825</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05"/>
      <c r="C530" s="305"/>
      <c r="D530" s="306"/>
      <c r="E530" s="116" t="s">
        <v>532</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78800</v>
      </c>
      <c r="X530" s="40">
        <f t="shared" si="61"/>
        <v>0</v>
      </c>
    </row>
    <row r="531" spans="2:24" ht="47.25">
      <c r="B531" s="305"/>
      <c r="C531" s="305"/>
      <c r="D531" s="306"/>
      <c r="E531" s="10" t="s">
        <v>533</v>
      </c>
      <c r="F531" s="14"/>
      <c r="G531" s="18"/>
      <c r="H531" s="229"/>
      <c r="I531" s="257">
        <v>3210</v>
      </c>
      <c r="J531" s="21">
        <v>39400</v>
      </c>
      <c r="K531" s="49"/>
      <c r="L531" s="49"/>
      <c r="M531" s="49"/>
      <c r="N531" s="49"/>
      <c r="O531" s="49"/>
      <c r="P531" s="49"/>
      <c r="Q531" s="49">
        <v>39400</v>
      </c>
      <c r="R531" s="49"/>
      <c r="S531" s="49"/>
      <c r="T531" s="49"/>
      <c r="U531" s="49"/>
      <c r="V531" s="49"/>
      <c r="W531" s="49">
        <v>39400</v>
      </c>
      <c r="X531" s="40">
        <f aca="true" t="shared" si="71" ref="X531:X594">K531+L531+M531+N531+O531+P531+Q531+R531+S531-W531</f>
        <v>0</v>
      </c>
    </row>
    <row r="532" spans="2:24" ht="47.25">
      <c r="B532" s="305"/>
      <c r="C532" s="305"/>
      <c r="D532" s="306"/>
      <c r="E532" s="118" t="s">
        <v>534</v>
      </c>
      <c r="F532" s="14"/>
      <c r="G532" s="18"/>
      <c r="H532" s="229"/>
      <c r="I532" s="257">
        <v>3210</v>
      </c>
      <c r="J532" s="21">
        <v>39400</v>
      </c>
      <c r="K532" s="49"/>
      <c r="L532" s="49"/>
      <c r="M532" s="49"/>
      <c r="N532" s="49"/>
      <c r="O532" s="49"/>
      <c r="P532" s="49"/>
      <c r="Q532" s="49">
        <v>39400</v>
      </c>
      <c r="R532" s="49"/>
      <c r="S532" s="49"/>
      <c r="T532" s="49"/>
      <c r="U532" s="49"/>
      <c r="V532" s="49"/>
      <c r="W532" s="49">
        <v>39400</v>
      </c>
      <c r="X532" s="40">
        <f t="shared" si="71"/>
        <v>0</v>
      </c>
    </row>
    <row r="533" spans="2:24" ht="31.5">
      <c r="B533" s="305"/>
      <c r="C533" s="305"/>
      <c r="D533" s="306"/>
      <c r="E533" s="119" t="s">
        <v>535</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05"/>
      <c r="C534" s="305"/>
      <c r="D534" s="306"/>
      <c r="E534" s="10" t="s">
        <v>411</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05"/>
      <c r="C535" s="305"/>
      <c r="D535" s="306"/>
      <c r="E535" s="10" t="s">
        <v>448</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05"/>
      <c r="C536" s="305"/>
      <c r="D536" s="306"/>
      <c r="E536" s="39" t="s">
        <v>279</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05"/>
      <c r="C537" s="305"/>
      <c r="D537" s="306"/>
      <c r="E537" s="121" t="s">
        <v>280</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05"/>
      <c r="C538" s="305"/>
      <c r="D538" s="306"/>
      <c r="E538" s="12" t="s">
        <v>281</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05"/>
      <c r="C539" s="305"/>
      <c r="D539" s="306"/>
      <c r="E539" s="123" t="s">
        <v>282</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1655373.13</v>
      </c>
      <c r="X539" s="40">
        <f t="shared" si="71"/>
        <v>6901831.87</v>
      </c>
    </row>
    <row r="540" spans="2:24" ht="63">
      <c r="B540" s="305"/>
      <c r="C540" s="305"/>
      <c r="D540" s="306"/>
      <c r="E540" s="12" t="s">
        <v>540</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05"/>
      <c r="C541" s="305"/>
      <c r="D541" s="306"/>
      <c r="E541" s="12" t="s">
        <v>447</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05"/>
      <c r="C542" s="305"/>
      <c r="D542" s="306"/>
      <c r="E542" s="24" t="s">
        <v>450</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05"/>
      <c r="C543" s="305"/>
      <c r="D543" s="306"/>
      <c r="E543" s="24" t="s">
        <v>451</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05"/>
      <c r="C544" s="305"/>
      <c r="D544" s="306"/>
      <c r="E544" s="12" t="s">
        <v>408</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05"/>
      <c r="C545" s="305"/>
      <c r="D545" s="306"/>
      <c r="E545" s="24" t="s">
        <v>293</v>
      </c>
      <c r="F545" s="109"/>
      <c r="G545" s="109"/>
      <c r="H545" s="230"/>
      <c r="I545" s="257">
        <v>3210</v>
      </c>
      <c r="J545" s="21">
        <v>170000</v>
      </c>
      <c r="K545" s="49"/>
      <c r="L545" s="49"/>
      <c r="M545" s="49"/>
      <c r="N545" s="49"/>
      <c r="O545" s="49"/>
      <c r="P545" s="49"/>
      <c r="Q545" s="49">
        <v>170000</v>
      </c>
      <c r="R545" s="49"/>
      <c r="S545" s="49"/>
      <c r="T545" s="49"/>
      <c r="U545" s="49"/>
      <c r="V545" s="49"/>
      <c r="W545" s="49">
        <f>6572.56+87596.4+30957.6</f>
        <v>125126.56</v>
      </c>
      <c r="X545" s="40">
        <f t="shared" si="71"/>
        <v>44873.44</v>
      </c>
    </row>
    <row r="546" spans="2:24" ht="47.25">
      <c r="B546" s="305"/>
      <c r="C546" s="305"/>
      <c r="D546" s="306"/>
      <c r="E546" s="24" t="s">
        <v>294</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05"/>
      <c r="C547" s="305"/>
      <c r="D547" s="306"/>
      <c r="E547" s="24" t="s">
        <v>295</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05"/>
      <c r="C548" s="305"/>
      <c r="D548" s="306"/>
      <c r="E548" s="24" t="s">
        <v>296</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05"/>
      <c r="C549" s="305"/>
      <c r="D549" s="306"/>
      <c r="E549" s="24" t="s">
        <v>108</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05"/>
      <c r="C550" s="305"/>
      <c r="D550" s="306"/>
      <c r="E550" s="24" t="s">
        <v>607</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05"/>
      <c r="C551" s="305"/>
      <c r="D551" s="306"/>
      <c r="E551" s="12" t="s">
        <v>409</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05"/>
      <c r="C552" s="305"/>
      <c r="D552" s="306"/>
      <c r="E552" s="126" t="s">
        <v>410</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05"/>
      <c r="C553" s="305"/>
      <c r="D553" s="306"/>
      <c r="E553" s="108" t="s">
        <v>608</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05"/>
      <c r="C554" s="305"/>
      <c r="D554" s="306"/>
      <c r="E554" s="108" t="s">
        <v>609</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11082.17+934959.6+250892.4</f>
        <v>1196934.17</v>
      </c>
      <c r="X554" s="40">
        <f t="shared" si="71"/>
        <v>1965.8300000000745</v>
      </c>
    </row>
    <row r="555" spans="2:24" ht="31.5">
      <c r="B555" s="305"/>
      <c r="C555" s="305"/>
      <c r="D555" s="306"/>
      <c r="E555" s="108" t="s">
        <v>610</v>
      </c>
      <c r="F555" s="109"/>
      <c r="G555" s="109"/>
      <c r="H555" s="230"/>
      <c r="I555" s="257">
        <v>3210</v>
      </c>
      <c r="J555" s="21">
        <v>62400</v>
      </c>
      <c r="K555" s="49"/>
      <c r="L555" s="49"/>
      <c r="M555" s="49"/>
      <c r="N555" s="49"/>
      <c r="O555" s="49"/>
      <c r="P555" s="49">
        <v>62400</v>
      </c>
      <c r="Q555" s="49"/>
      <c r="R555" s="49"/>
      <c r="S555" s="49"/>
      <c r="T555" s="49"/>
      <c r="U555" s="49"/>
      <c r="V555" s="49"/>
      <c r="W555" s="49">
        <f>5098.28+32512+20914.4</f>
        <v>58524.68</v>
      </c>
      <c r="X555" s="40">
        <f t="shared" si="71"/>
        <v>3875.3199999999997</v>
      </c>
    </row>
    <row r="556" spans="2:24" ht="63">
      <c r="B556" s="305"/>
      <c r="C556" s="305"/>
      <c r="D556" s="306"/>
      <c r="E556" s="108" t="s">
        <v>611</v>
      </c>
      <c r="F556" s="109"/>
      <c r="G556" s="109"/>
      <c r="H556" s="230"/>
      <c r="I556" s="257">
        <v>3210</v>
      </c>
      <c r="J556" s="21">
        <v>61100</v>
      </c>
      <c r="K556" s="49"/>
      <c r="L556" s="49"/>
      <c r="M556" s="49"/>
      <c r="N556" s="49"/>
      <c r="O556" s="49">
        <v>61100</v>
      </c>
      <c r="P556" s="49"/>
      <c r="Q556" s="49"/>
      <c r="R556" s="49"/>
      <c r="S556" s="49"/>
      <c r="T556" s="49"/>
      <c r="U556" s="49"/>
      <c r="V556" s="49"/>
      <c r="W556" s="49">
        <f>5523.1+31122.83+20250.57</f>
        <v>56896.5</v>
      </c>
      <c r="X556" s="40">
        <f t="shared" si="71"/>
        <v>4203.5</v>
      </c>
    </row>
    <row r="557" spans="2:24" ht="94.5" hidden="1">
      <c r="B557" s="305"/>
      <c r="C557" s="305"/>
      <c r="D557" s="306"/>
      <c r="E557" s="24" t="s">
        <v>219</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05"/>
      <c r="C558" s="305"/>
      <c r="D558" s="306"/>
      <c r="E558" s="278" t="s">
        <v>538</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05"/>
      <c r="C559" s="305"/>
      <c r="D559" s="306"/>
      <c r="E559" s="278" t="s">
        <v>539</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05"/>
      <c r="C560" s="305"/>
      <c r="D560" s="306"/>
      <c r="E560" s="108" t="s">
        <v>612</v>
      </c>
      <c r="F560" s="109"/>
      <c r="G560" s="109"/>
      <c r="H560" s="230"/>
      <c r="I560" s="257">
        <v>3210</v>
      </c>
      <c r="J560" s="21">
        <v>200000</v>
      </c>
      <c r="K560" s="49"/>
      <c r="L560" s="49"/>
      <c r="M560" s="49"/>
      <c r="N560" s="49"/>
      <c r="O560" s="49">
        <v>200000</v>
      </c>
      <c r="P560" s="49"/>
      <c r="Q560" s="49"/>
      <c r="R560" s="49"/>
      <c r="S560" s="49"/>
      <c r="T560" s="49"/>
      <c r="U560" s="49"/>
      <c r="V560" s="49"/>
      <c r="W560" s="49">
        <f>6964+130831.2+49479.6</f>
        <v>187274.80000000002</v>
      </c>
      <c r="X560" s="40">
        <f t="shared" si="71"/>
        <v>12725.199999999983</v>
      </c>
    </row>
    <row r="561" spans="2:24" ht="31.5">
      <c r="B561" s="305"/>
      <c r="C561" s="305"/>
      <c r="D561" s="306"/>
      <c r="E561" s="127" t="s">
        <v>473</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05"/>
      <c r="C562" s="305"/>
      <c r="D562" s="306"/>
      <c r="E562" s="108" t="s">
        <v>474</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05"/>
      <c r="C563" s="305"/>
      <c r="D563" s="306"/>
      <c r="E563" s="123" t="s">
        <v>475</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05"/>
      <c r="C564" s="305"/>
      <c r="D564" s="306"/>
      <c r="E564" s="12" t="s">
        <v>826</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05"/>
      <c r="C565" s="305"/>
      <c r="D565" s="306"/>
      <c r="E565" s="123" t="s">
        <v>476</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05"/>
      <c r="C566" s="305"/>
      <c r="D566" s="306"/>
      <c r="E566" s="12" t="s">
        <v>786</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05"/>
      <c r="C567" s="305"/>
      <c r="D567" s="306"/>
      <c r="E567" s="105" t="s">
        <v>787</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05"/>
      <c r="C568" s="305"/>
      <c r="D568" s="306"/>
      <c r="E568" s="10" t="s">
        <v>788</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97" t="s">
        <v>49</v>
      </c>
      <c r="C569" s="297" t="s">
        <v>313</v>
      </c>
      <c r="D569" s="291" t="s">
        <v>789</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302"/>
      <c r="C570" s="302"/>
      <c r="D570" s="292"/>
      <c r="E570" s="105" t="s">
        <v>349</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94" t="s">
        <v>251</v>
      </c>
      <c r="C571" s="294" t="s">
        <v>314</v>
      </c>
      <c r="D571" s="291" t="s">
        <v>252</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95"/>
      <c r="C572" s="295"/>
      <c r="D572" s="292"/>
      <c r="E572" s="10" t="s">
        <v>102</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96"/>
      <c r="C573" s="296"/>
      <c r="D573" s="293"/>
      <c r="E573" s="10" t="s">
        <v>354</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279" t="s">
        <v>253</v>
      </c>
      <c r="C574" s="279" t="s">
        <v>254</v>
      </c>
      <c r="D574" s="313" t="s">
        <v>255</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279"/>
      <c r="C575" s="279"/>
      <c r="D575" s="313"/>
      <c r="E575" s="29" t="s">
        <v>103</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279"/>
      <c r="C576" s="279"/>
      <c r="D576" s="313"/>
      <c r="E576" s="12" t="s">
        <v>355</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279" t="s">
        <v>285</v>
      </c>
      <c r="C577" s="279" t="s">
        <v>316</v>
      </c>
      <c r="D577" s="313" t="s">
        <v>315</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279"/>
      <c r="C578" s="279"/>
      <c r="D578" s="313"/>
      <c r="E578" s="31" t="s">
        <v>104</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279"/>
      <c r="C579" s="279"/>
      <c r="D579" s="313"/>
      <c r="E579" s="31" t="s">
        <v>491</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279"/>
      <c r="C580" s="279"/>
      <c r="D580" s="313"/>
      <c r="E580" s="31" t="s">
        <v>492</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279"/>
      <c r="C581" s="279"/>
      <c r="D581" s="313"/>
      <c r="E581" s="31" t="s">
        <v>493</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07" t="s">
        <v>603</v>
      </c>
      <c r="E582" s="308"/>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11427635.31</v>
      </c>
      <c r="X582" s="60">
        <f t="shared" si="71"/>
        <v>25574196.519999996</v>
      </c>
    </row>
    <row r="583" spans="2:24" ht="15.75" customHeight="1">
      <c r="B583" s="347" t="s">
        <v>425</v>
      </c>
      <c r="C583" s="345" t="s">
        <v>423</v>
      </c>
      <c r="D583" s="306" t="s">
        <v>513</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348"/>
      <c r="C584" s="345"/>
      <c r="D584" s="306"/>
      <c r="E584" s="12" t="s">
        <v>536</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349"/>
      <c r="C585" s="345"/>
      <c r="D585" s="306"/>
      <c r="E585" s="12" t="s">
        <v>537</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94" t="s">
        <v>22</v>
      </c>
      <c r="C586" s="294" t="s">
        <v>515</v>
      </c>
      <c r="D586" s="291" t="s">
        <v>51</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95"/>
      <c r="C587" s="295"/>
      <c r="D587" s="292"/>
      <c r="E587" s="12" t="s">
        <v>105</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95"/>
      <c r="C588" s="295"/>
      <c r="D588" s="292"/>
      <c r="E588" s="12" t="s">
        <v>106</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95"/>
      <c r="C589" s="295"/>
      <c r="D589" s="292"/>
      <c r="E589" s="12" t="s">
        <v>500</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95"/>
      <c r="C590" s="295"/>
      <c r="D590" s="292"/>
      <c r="E590" s="12" t="s">
        <v>501</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95"/>
      <c r="C591" s="295"/>
      <c r="D591" s="292"/>
      <c r="E591" s="130" t="s">
        <v>502</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94" t="s">
        <v>23</v>
      </c>
      <c r="C592" s="294" t="s">
        <v>36</v>
      </c>
      <c r="D592" s="291" t="s">
        <v>35</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95"/>
      <c r="C593" s="295"/>
      <c r="D593" s="292"/>
      <c r="E593" s="12" t="s">
        <v>41</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95"/>
      <c r="C594" s="295"/>
      <c r="D594" s="292"/>
      <c r="E594" s="12" t="s">
        <v>653</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95"/>
      <c r="C595" s="295"/>
      <c r="D595" s="292"/>
      <c r="E595" s="12" t="s">
        <v>654</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95"/>
      <c r="C596" s="295"/>
      <c r="D596" s="292"/>
      <c r="E596" s="12" t="s">
        <v>629</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95"/>
      <c r="C597" s="295"/>
      <c r="D597" s="292"/>
      <c r="E597" s="12" t="s">
        <v>630</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95"/>
      <c r="C598" s="295"/>
      <c r="D598" s="292"/>
      <c r="E598" s="12" t="s">
        <v>42</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95"/>
      <c r="C599" s="295"/>
      <c r="D599" s="292"/>
      <c r="E599" s="12" t="s">
        <v>652</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95"/>
      <c r="C600" s="295"/>
      <c r="D600" s="292"/>
      <c r="E600" s="10" t="s">
        <v>480</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95"/>
      <c r="C601" s="295"/>
      <c r="D601" s="292"/>
      <c r="E601" s="130" t="s">
        <v>503</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95"/>
      <c r="C602" s="295"/>
      <c r="D602" s="292"/>
      <c r="E602" s="130" t="s">
        <v>12</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96"/>
      <c r="C603" s="296"/>
      <c r="D603" s="293"/>
      <c r="E603" s="130" t="s">
        <v>13</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94" t="s">
        <v>39</v>
      </c>
      <c r="C604" s="294" t="s">
        <v>589</v>
      </c>
      <c r="D604" s="291" t="s">
        <v>99</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96"/>
      <c r="C605" s="296"/>
      <c r="D605" s="293"/>
      <c r="E605" s="10" t="s">
        <v>481</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97" t="s">
        <v>56</v>
      </c>
      <c r="C606" s="297" t="s">
        <v>625</v>
      </c>
      <c r="D606" s="291" t="s">
        <v>402</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98"/>
      <c r="C607" s="298"/>
      <c r="D607" s="292"/>
      <c r="E607" s="130" t="s">
        <v>14</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94" t="s">
        <v>624</v>
      </c>
      <c r="C608" s="294" t="s">
        <v>627</v>
      </c>
      <c r="D608" s="291" t="s">
        <v>310</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95"/>
      <c r="C609" s="295"/>
      <c r="D609" s="292"/>
      <c r="E609" s="12" t="s">
        <v>833</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95"/>
      <c r="C610" s="295"/>
      <c r="D610" s="292"/>
      <c r="E610" s="10" t="s">
        <v>0</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95"/>
      <c r="C611" s="295"/>
      <c r="D611" s="292"/>
      <c r="E611" s="10" t="s">
        <v>15</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96"/>
      <c r="C612" s="296"/>
      <c r="D612" s="293"/>
      <c r="E612" s="130" t="s">
        <v>671</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94" t="s">
        <v>794</v>
      </c>
      <c r="C613" s="294" t="s">
        <v>796</v>
      </c>
      <c r="D613" s="291" t="s">
        <v>798</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95"/>
      <c r="C614" s="295"/>
      <c r="D614" s="292"/>
      <c r="E614" s="12" t="s">
        <v>43</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95"/>
      <c r="C615" s="295"/>
      <c r="D615" s="292"/>
      <c r="E615" s="12" t="s">
        <v>1</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96"/>
      <c r="C616" s="296"/>
      <c r="D616" s="293"/>
      <c r="E616" s="130" t="s">
        <v>814</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94" t="s">
        <v>429</v>
      </c>
      <c r="C617" s="294" t="s">
        <v>430</v>
      </c>
      <c r="D617" s="291" t="s">
        <v>800</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5760853.63</v>
      </c>
      <c r="X617" s="184">
        <f t="shared" si="87"/>
        <v>3418670.21</v>
      </c>
    </row>
    <row r="618" spans="2:24" ht="78.75">
      <c r="B618" s="295"/>
      <c r="C618" s="295"/>
      <c r="D618" s="292"/>
      <c r="E618" s="19" t="s">
        <v>523</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95"/>
      <c r="C619" s="295"/>
      <c r="D619" s="292"/>
      <c r="E619" s="28" t="s">
        <v>7</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95"/>
      <c r="C620" s="295"/>
      <c r="D620" s="292"/>
      <c r="E620" s="10" t="s">
        <v>482</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95"/>
      <c r="C621" s="295"/>
      <c r="D621" s="292"/>
      <c r="E621" s="12" t="s">
        <v>483</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95"/>
      <c r="C622" s="295"/>
      <c r="D622" s="292"/>
      <c r="E622" s="33" t="s">
        <v>614</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95"/>
      <c r="C623" s="295"/>
      <c r="D623" s="292"/>
      <c r="E623" s="10" t="s">
        <v>114</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95"/>
      <c r="C624" s="295"/>
      <c r="D624" s="292"/>
      <c r="E624" s="12" t="s">
        <v>115</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95"/>
      <c r="C625" s="295"/>
      <c r="D625" s="292"/>
      <c r="E625" s="10" t="s">
        <v>116</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95"/>
      <c r="C626" s="295"/>
      <c r="D626" s="292"/>
      <c r="E626" s="12" t="s">
        <v>2</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95"/>
      <c r="C627" s="295"/>
      <c r="D627" s="292"/>
      <c r="E627" s="12" t="s">
        <v>117</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95"/>
      <c r="C628" s="295"/>
      <c r="D628" s="292"/>
      <c r="E628" s="34" t="s">
        <v>706</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95"/>
      <c r="C629" s="295"/>
      <c r="D629" s="292"/>
      <c r="E629" s="33" t="s">
        <v>109</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95"/>
      <c r="C630" s="295"/>
      <c r="D630" s="292"/>
      <c r="E630" s="33" t="s">
        <v>110</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95"/>
      <c r="C631" s="295"/>
      <c r="D631" s="292"/>
      <c r="E631" s="33" t="s">
        <v>594</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95"/>
      <c r="C632" s="295"/>
      <c r="D632" s="292"/>
      <c r="E632" s="33" t="s">
        <v>595</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95"/>
      <c r="C633" s="295"/>
      <c r="D633" s="292"/>
      <c r="E633" s="33" t="s">
        <v>440</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95"/>
      <c r="C634" s="295"/>
      <c r="D634" s="292"/>
      <c r="E634" s="33" t="s">
        <v>441</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95"/>
      <c r="C635" s="295"/>
      <c r="D635" s="292"/>
      <c r="E635" s="33" t="s">
        <v>442</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95"/>
      <c r="C636" s="295"/>
      <c r="D636" s="292"/>
      <c r="E636" s="33" t="s">
        <v>815</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95"/>
      <c r="C637" s="295"/>
      <c r="D637" s="292"/>
      <c r="E637" s="33" t="s">
        <v>816</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95"/>
      <c r="C638" s="295"/>
      <c r="D638" s="292"/>
      <c r="E638" s="33" t="s">
        <v>817</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95"/>
      <c r="C639" s="295"/>
      <c r="D639" s="292"/>
      <c r="E639" s="33" t="s">
        <v>818</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95"/>
      <c r="C640" s="295"/>
      <c r="D640" s="292"/>
      <c r="E640" s="33" t="s">
        <v>819</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95"/>
      <c r="C641" s="295"/>
      <c r="D641" s="292"/>
      <c r="E641" s="33" t="s">
        <v>820</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95"/>
      <c r="C642" s="295"/>
      <c r="D642" s="292"/>
      <c r="E642" s="33" t="s">
        <v>351</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95"/>
      <c r="C643" s="295"/>
      <c r="D643" s="292"/>
      <c r="E643" s="33" t="s">
        <v>829</v>
      </c>
      <c r="F643" s="32"/>
      <c r="G643" s="18"/>
      <c r="H643" s="242"/>
      <c r="I643" s="259">
        <v>3210</v>
      </c>
      <c r="J643" s="9">
        <v>200000</v>
      </c>
      <c r="K643" s="49"/>
      <c r="L643" s="49"/>
      <c r="M643" s="49"/>
      <c r="N643" s="49"/>
      <c r="O643" s="49"/>
      <c r="P643" s="49">
        <v>60000</v>
      </c>
      <c r="Q643" s="49">
        <v>60000</v>
      </c>
      <c r="R643" s="49">
        <v>80000</v>
      </c>
      <c r="S643" s="49"/>
      <c r="T643" s="49"/>
      <c r="U643" s="49"/>
      <c r="V643" s="49"/>
      <c r="W643" s="49">
        <f>26222.94+75626.05</f>
        <v>101848.99</v>
      </c>
      <c r="X643" s="40">
        <f t="shared" si="87"/>
        <v>98151.01</v>
      </c>
    </row>
    <row r="644" spans="2:24" ht="47.25">
      <c r="B644" s="295"/>
      <c r="C644" s="295"/>
      <c r="D644" s="292"/>
      <c r="E644" s="10" t="s">
        <v>830</v>
      </c>
      <c r="F644" s="32"/>
      <c r="G644" s="18"/>
      <c r="H644" s="242"/>
      <c r="I644" s="259">
        <v>3210</v>
      </c>
      <c r="J644" s="9">
        <v>202000</v>
      </c>
      <c r="K644" s="49"/>
      <c r="L644" s="49"/>
      <c r="M644" s="49"/>
      <c r="N644" s="49"/>
      <c r="O644" s="49"/>
      <c r="P644" s="49">
        <v>60000</v>
      </c>
      <c r="Q644" s="49">
        <v>60000</v>
      </c>
      <c r="R644" s="49">
        <v>82000</v>
      </c>
      <c r="S644" s="49"/>
      <c r="T644" s="49"/>
      <c r="U644" s="49"/>
      <c r="V644" s="49"/>
      <c r="W644" s="49">
        <f>21733.71+49022.95</f>
        <v>70756.66</v>
      </c>
      <c r="X644" s="40">
        <f t="shared" si="87"/>
        <v>131243.34</v>
      </c>
    </row>
    <row r="645" spans="2:24" ht="47.25">
      <c r="B645" s="295"/>
      <c r="C645" s="295"/>
      <c r="D645" s="292"/>
      <c r="E645" s="10" t="s">
        <v>831</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95"/>
      <c r="C646" s="295"/>
      <c r="D646" s="292"/>
      <c r="E646" s="10" t="s">
        <v>298</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95"/>
      <c r="C647" s="295"/>
      <c r="D647" s="292"/>
      <c r="E647" s="10" t="s">
        <v>299</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95"/>
      <c r="C648" s="295"/>
      <c r="D648" s="292"/>
      <c r="E648" s="10" t="s">
        <v>300</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95"/>
      <c r="C649" s="295"/>
      <c r="D649" s="292"/>
      <c r="E649" s="10" t="s">
        <v>301</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95"/>
      <c r="C650" s="295"/>
      <c r="D650" s="292"/>
      <c r="E650" s="130" t="s">
        <v>302</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8366.87+480822.8+286881.6+4095.48</f>
        <v>780166.75</v>
      </c>
      <c r="X650" s="40">
        <f t="shared" si="87"/>
        <v>219833.25</v>
      </c>
    </row>
    <row r="651" spans="2:24" ht="47.25">
      <c r="B651" s="295"/>
      <c r="C651" s="295"/>
      <c r="D651" s="292"/>
      <c r="E651" s="130" t="s">
        <v>303</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95"/>
      <c r="C652" s="295"/>
      <c r="D652" s="292"/>
      <c r="E652" s="130" t="s">
        <v>304</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95"/>
      <c r="C653" s="295"/>
      <c r="D653" s="292"/>
      <c r="E653" s="130" t="s">
        <v>453</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95"/>
      <c r="C654" s="295"/>
      <c r="D654" s="292"/>
      <c r="E654" s="130" t="s">
        <v>230</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95"/>
      <c r="C655" s="295"/>
      <c r="D655" s="292"/>
      <c r="E655" s="130" t="s">
        <v>810</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95"/>
      <c r="C656" s="295"/>
      <c r="D656" s="292"/>
      <c r="E656" s="130" t="s">
        <v>811</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95"/>
      <c r="C657" s="295"/>
      <c r="D657" s="292"/>
      <c r="E657" s="130" t="s">
        <v>812</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95"/>
      <c r="C658" s="295"/>
      <c r="D658" s="292"/>
      <c r="E658" s="130" t="s">
        <v>813</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95"/>
      <c r="C659" s="295"/>
      <c r="D659" s="292"/>
      <c r="E659" s="130" t="s">
        <v>132</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95"/>
      <c r="C660" s="295"/>
      <c r="D660" s="292"/>
      <c r="E660" s="130" t="s">
        <v>600</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95"/>
      <c r="C661" s="295"/>
      <c r="D661" s="292"/>
      <c r="E661" s="130" t="s">
        <v>601</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95"/>
      <c r="C662" s="295"/>
      <c r="D662" s="292"/>
      <c r="E662" s="130" t="s">
        <v>615</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95"/>
      <c r="C663" s="295"/>
      <c r="D663" s="292"/>
      <c r="E663" s="130" t="s">
        <v>478</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146902.97+2287.66+130928.68</f>
        <v>280119.31</v>
      </c>
      <c r="X663" s="40">
        <f t="shared" si="95"/>
        <v>119880.69</v>
      </c>
    </row>
    <row r="664" spans="2:24" ht="63">
      <c r="B664" s="295"/>
      <c r="C664" s="295"/>
      <c r="D664" s="292"/>
      <c r="E664" s="130" t="s">
        <v>479</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95"/>
      <c r="C665" s="295"/>
      <c r="D665" s="292"/>
      <c r="E665" s="130" t="s">
        <v>334</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95"/>
      <c r="C666" s="295"/>
      <c r="D666" s="292"/>
      <c r="E666" s="10" t="s">
        <v>350</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95"/>
      <c r="C667" s="295"/>
      <c r="D667" s="292"/>
      <c r="E667" s="10" t="s">
        <v>335</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95"/>
      <c r="C668" s="295"/>
      <c r="D668" s="292"/>
      <c r="E668" s="10" t="s">
        <v>336</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94" t="s">
        <v>24</v>
      </c>
      <c r="C669" s="294" t="s">
        <v>36</v>
      </c>
      <c r="D669" s="291" t="s">
        <v>616</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95"/>
      <c r="C670" s="295"/>
      <c r="D670" s="292"/>
      <c r="E670" s="12" t="s">
        <v>524</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95"/>
      <c r="C671" s="295"/>
      <c r="D671" s="292"/>
      <c r="E671" s="33" t="s">
        <v>821</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95"/>
      <c r="C672" s="295"/>
      <c r="D672" s="292"/>
      <c r="E672" s="130" t="s">
        <v>337</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95"/>
      <c r="C673" s="295"/>
      <c r="D673" s="292"/>
      <c r="E673" s="130" t="s">
        <v>338</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96"/>
      <c r="C674" s="296"/>
      <c r="D674" s="293"/>
      <c r="E674" s="130" t="s">
        <v>631</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94" t="s">
        <v>93</v>
      </c>
      <c r="C675" s="294" t="s">
        <v>606</v>
      </c>
      <c r="D675" s="291" t="s">
        <v>94</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1998409.71</v>
      </c>
      <c r="X675" s="184">
        <f t="shared" si="95"/>
        <v>18636778.25</v>
      </c>
    </row>
    <row r="676" spans="2:24" ht="63">
      <c r="B676" s="295"/>
      <c r="C676" s="295"/>
      <c r="D676" s="292"/>
      <c r="E676" s="275" t="s">
        <v>454</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95"/>
      <c r="C677" s="295"/>
      <c r="D677" s="292"/>
      <c r="E677" s="275" t="s">
        <v>455</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95"/>
      <c r="C678" s="295"/>
      <c r="D678" s="292"/>
      <c r="E678" s="275" t="s">
        <v>456</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95"/>
      <c r="C679" s="295"/>
      <c r="D679" s="292"/>
      <c r="E679" s="275" t="s">
        <v>457</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95"/>
      <c r="C680" s="295"/>
      <c r="D680" s="292"/>
      <c r="E680" s="275" t="s">
        <v>458</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95"/>
      <c r="C681" s="295"/>
      <c r="D681" s="292"/>
      <c r="E681" s="276" t="s">
        <v>141</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95"/>
      <c r="C682" s="295"/>
      <c r="D682" s="292"/>
      <c r="E682" s="277" t="s">
        <v>827</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95"/>
      <c r="C683" s="295"/>
      <c r="D683" s="292"/>
      <c r="E683" s="277" t="s">
        <v>809</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95"/>
      <c r="C684" s="295"/>
      <c r="D684" s="292"/>
      <c r="E684" s="277" t="s">
        <v>164</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95"/>
      <c r="C685" s="295"/>
      <c r="D685" s="292"/>
      <c r="E685" s="277" t="s">
        <v>165</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95"/>
      <c r="C686" s="295"/>
      <c r="D686" s="292"/>
      <c r="E686" s="277" t="s">
        <v>166</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95"/>
      <c r="C687" s="295"/>
      <c r="D687" s="292"/>
      <c r="E687" s="277" t="s">
        <v>167</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95"/>
      <c r="C688" s="295"/>
      <c r="D688" s="292"/>
      <c r="E688" s="277" t="s">
        <v>52</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95"/>
      <c r="C689" s="295"/>
      <c r="D689" s="292"/>
      <c r="E689" s="277" t="s">
        <v>549</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95"/>
      <c r="C690" s="295"/>
      <c r="D690" s="292"/>
      <c r="E690" s="277" t="s">
        <v>550</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95"/>
      <c r="C691" s="295"/>
      <c r="D691" s="292"/>
      <c r="E691" s="277" t="s">
        <v>551</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95"/>
      <c r="C692" s="295"/>
      <c r="D692" s="292"/>
      <c r="E692" s="12" t="s">
        <v>339</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95"/>
      <c r="C693" s="295"/>
      <c r="D693" s="292"/>
      <c r="E693" s="12" t="s">
        <v>632</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95"/>
      <c r="C694" s="295"/>
      <c r="D694" s="292"/>
      <c r="E694" s="130" t="s">
        <v>633</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95"/>
      <c r="C695" s="295"/>
      <c r="D695" s="292"/>
      <c r="E695" s="130" t="s">
        <v>634</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95"/>
      <c r="C696" s="295"/>
      <c r="D696" s="292"/>
      <c r="E696" s="130" t="s">
        <v>635</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95"/>
      <c r="C697" s="295"/>
      <c r="D697" s="292"/>
      <c r="E697" s="130" t="s">
        <v>553</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95"/>
      <c r="C698" s="295"/>
      <c r="D698" s="292"/>
      <c r="E698" s="130" t="s">
        <v>78</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95"/>
      <c r="C699" s="295"/>
      <c r="D699" s="292"/>
      <c r="E699" s="130" t="s">
        <v>552</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95"/>
      <c r="C700" s="295"/>
      <c r="D700" s="292"/>
      <c r="E700" s="130" t="s">
        <v>848</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95"/>
      <c r="C701" s="295"/>
      <c r="D701" s="292"/>
      <c r="E701" s="130" t="s">
        <v>172</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95"/>
      <c r="C702" s="295"/>
      <c r="D702" s="292"/>
      <c r="E702" s="130" t="s">
        <v>173</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95"/>
      <c r="C703" s="295"/>
      <c r="D703" s="292"/>
      <c r="E703" s="130" t="s">
        <v>174</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95"/>
      <c r="C704" s="295"/>
      <c r="D704" s="292"/>
      <c r="E704" s="130" t="s">
        <v>175</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95"/>
      <c r="C705" s="295"/>
      <c r="D705" s="292"/>
      <c r="E705" s="130" t="s">
        <v>176</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95"/>
      <c r="C706" s="295"/>
      <c r="D706" s="292"/>
      <c r="E706" s="130" t="s">
        <v>177</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95"/>
      <c r="C707" s="295"/>
      <c r="D707" s="292"/>
      <c r="E707" s="130" t="s">
        <v>178</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95"/>
      <c r="C708" s="295"/>
      <c r="D708" s="292"/>
      <c r="E708" s="130" t="s">
        <v>179</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95"/>
      <c r="C709" s="295"/>
      <c r="D709" s="292"/>
      <c r="E709" s="130" t="s">
        <v>180</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95"/>
      <c r="C710" s="295"/>
      <c r="D710" s="292"/>
      <c r="E710" s="130" t="s">
        <v>181</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54847.2+36835.2+1415.57</f>
        <v>93097.97</v>
      </c>
      <c r="X710" s="40">
        <f t="shared" si="95"/>
        <v>30168.770000000004</v>
      </c>
    </row>
    <row r="711" spans="2:24" ht="63">
      <c r="B711" s="295"/>
      <c r="C711" s="295"/>
      <c r="D711" s="292"/>
      <c r="E711" s="130" t="s">
        <v>53</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95"/>
      <c r="C712" s="295"/>
      <c r="D712" s="292"/>
      <c r="E712" s="130" t="s">
        <v>82</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95"/>
      <c r="C713" s="295"/>
      <c r="D713" s="292"/>
      <c r="E713" s="130" t="s">
        <v>571</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95"/>
      <c r="C714" s="295"/>
      <c r="D714" s="292"/>
      <c r="E714" s="130" t="s">
        <v>679</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95"/>
      <c r="C715" s="295"/>
      <c r="D715" s="292"/>
      <c r="E715" s="130" t="s">
        <v>44</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95"/>
      <c r="C716" s="295"/>
      <c r="D716" s="292"/>
      <c r="E716" s="130" t="s">
        <v>45</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95"/>
      <c r="C717" s="295"/>
      <c r="D717" s="292"/>
      <c r="E717" s="130" t="s">
        <v>541</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95"/>
      <c r="C718" s="295"/>
      <c r="D718" s="292"/>
      <c r="E718" s="130" t="s">
        <v>542</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95"/>
      <c r="C719" s="295"/>
      <c r="D719" s="292"/>
      <c r="E719" s="130" t="s">
        <v>546</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95"/>
      <c r="C720" s="295"/>
      <c r="D720" s="292"/>
      <c r="E720" s="130" t="s">
        <v>765</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95"/>
      <c r="C721" s="295"/>
      <c r="D721" s="292"/>
      <c r="E721" s="130" t="s">
        <v>681</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f>75342</f>
        <v>75342</v>
      </c>
      <c r="X721" s="40">
        <f t="shared" si="95"/>
        <v>72658</v>
      </c>
    </row>
    <row r="722" spans="2:24" ht="63">
      <c r="B722" s="295"/>
      <c r="C722" s="295"/>
      <c r="D722" s="292"/>
      <c r="E722" s="130" t="s">
        <v>46</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95"/>
      <c r="C723" s="295"/>
      <c r="D723" s="292"/>
      <c r="E723" s="130" t="s">
        <v>47</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95"/>
      <c r="C724" s="295"/>
      <c r="D724" s="292"/>
      <c r="E724" s="130" t="s">
        <v>48</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95"/>
      <c r="C725" s="295"/>
      <c r="D725" s="292"/>
      <c r="E725" s="130" t="s">
        <v>276</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95"/>
      <c r="C726" s="295"/>
      <c r="D726" s="292"/>
      <c r="E726" s="134" t="s">
        <v>196</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97" t="s">
        <v>20</v>
      </c>
      <c r="C727" s="297" t="s">
        <v>430</v>
      </c>
      <c r="D727" s="291" t="s">
        <v>83</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302"/>
      <c r="C728" s="302"/>
      <c r="D728" s="292"/>
      <c r="E728" s="135" t="s">
        <v>197</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302"/>
      <c r="C729" s="302"/>
      <c r="D729" s="292"/>
      <c r="E729" s="53" t="s">
        <v>198</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302"/>
      <c r="C730" s="302"/>
      <c r="D730" s="292"/>
      <c r="E730" s="136" t="s">
        <v>199</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98"/>
      <c r="C731" s="298"/>
      <c r="D731" s="293"/>
      <c r="E731" s="136" t="s">
        <v>200</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279" t="s">
        <v>21</v>
      </c>
      <c r="C732" s="279" t="s">
        <v>317</v>
      </c>
      <c r="D732" s="306" t="s">
        <v>30</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279"/>
      <c r="C733" s="279"/>
      <c r="D733" s="306"/>
      <c r="E733" s="19" t="s">
        <v>204</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279"/>
      <c r="C734" s="279"/>
      <c r="D734" s="306"/>
      <c r="E734" s="10" t="s">
        <v>547</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279"/>
      <c r="C735" s="279"/>
      <c r="D735" s="306"/>
      <c r="E735" s="28" t="s">
        <v>356</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279"/>
      <c r="C736" s="279"/>
      <c r="D736" s="306"/>
      <c r="E736" s="28" t="s">
        <v>357</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279"/>
      <c r="C737" s="279"/>
      <c r="D737" s="306"/>
      <c r="E737" s="130" t="s">
        <v>201</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279"/>
      <c r="C738" s="279"/>
      <c r="D738" s="306"/>
      <c r="E738" s="130" t="s">
        <v>202</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279"/>
      <c r="C739" s="279"/>
      <c r="D739" s="306"/>
      <c r="E739" s="130" t="s">
        <v>722</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279"/>
      <c r="C740" s="279"/>
      <c r="D740" s="306"/>
      <c r="E740" s="130" t="s">
        <v>16</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279"/>
      <c r="C741" s="279"/>
      <c r="D741" s="306"/>
      <c r="E741" s="137" t="s">
        <v>17</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279"/>
      <c r="C742" s="279"/>
      <c r="D742" s="306"/>
      <c r="E742" s="130" t="s">
        <v>568</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279"/>
      <c r="C743" s="279"/>
      <c r="D743" s="306"/>
      <c r="E743" s="36" t="s">
        <v>74</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279"/>
      <c r="C744" s="279"/>
      <c r="D744" s="306"/>
      <c r="E744" s="10" t="s">
        <v>75</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279"/>
      <c r="C745" s="279"/>
      <c r="D745" s="306"/>
      <c r="E745" s="10" t="s">
        <v>569</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279"/>
      <c r="C746" s="279"/>
      <c r="D746" s="306"/>
      <c r="E746" s="10" t="s">
        <v>570</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279"/>
      <c r="C747" s="279"/>
      <c r="D747" s="306"/>
      <c r="E747" s="36" t="s">
        <v>32</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279"/>
      <c r="C748" s="279"/>
      <c r="D748" s="306"/>
      <c r="E748" s="33" t="s">
        <v>358</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279"/>
      <c r="C749" s="279"/>
      <c r="D749" s="306"/>
      <c r="E749" s="33" t="s">
        <v>359</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279"/>
      <c r="C750" s="279"/>
      <c r="D750" s="306"/>
      <c r="E750" s="33" t="s">
        <v>418</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279"/>
      <c r="C751" s="279"/>
      <c r="D751" s="306"/>
      <c r="E751" s="33" t="s">
        <v>419</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07" t="s">
        <v>604</v>
      </c>
      <c r="E752" s="308"/>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194243.59</v>
      </c>
      <c r="X752" s="60">
        <f t="shared" si="100"/>
        <v>205755.62999999998</v>
      </c>
    </row>
    <row r="753" spans="2:24" ht="15.75">
      <c r="B753" s="345" t="s">
        <v>425</v>
      </c>
      <c r="C753" s="345" t="s">
        <v>423</v>
      </c>
      <c r="D753" s="346" t="s">
        <v>513</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79900</v>
      </c>
      <c r="X753" s="184">
        <f t="shared" si="100"/>
        <v>100</v>
      </c>
    </row>
    <row r="754" spans="2:24" ht="31.5">
      <c r="B754" s="345"/>
      <c r="C754" s="345"/>
      <c r="D754" s="346"/>
      <c r="E754" s="31" t="s">
        <v>822</v>
      </c>
      <c r="F754" s="57"/>
      <c r="G754" s="61"/>
      <c r="H754" s="57"/>
      <c r="I754" s="247">
        <v>3110</v>
      </c>
      <c r="J754" s="57">
        <v>80000</v>
      </c>
      <c r="K754" s="57"/>
      <c r="L754" s="57"/>
      <c r="M754" s="57"/>
      <c r="N754" s="57"/>
      <c r="O754" s="57"/>
      <c r="P754" s="57">
        <v>80000</v>
      </c>
      <c r="Q754" s="57"/>
      <c r="R754" s="57"/>
      <c r="S754" s="57"/>
      <c r="T754" s="57"/>
      <c r="U754" s="57"/>
      <c r="V754" s="57"/>
      <c r="W754" s="57">
        <v>79900</v>
      </c>
      <c r="X754" s="40">
        <f t="shared" si="100"/>
        <v>100</v>
      </c>
    </row>
    <row r="755" spans="2:24" ht="15.75">
      <c r="B755" s="279" t="s">
        <v>21</v>
      </c>
      <c r="C755" s="279" t="s">
        <v>317</v>
      </c>
      <c r="D755" s="306" t="s">
        <v>30</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114343.59</v>
      </c>
      <c r="X755" s="184">
        <f t="shared" si="100"/>
        <v>205655.62999999998</v>
      </c>
    </row>
    <row r="756" spans="2:24" ht="63">
      <c r="B756" s="279"/>
      <c r="C756" s="279"/>
      <c r="D756" s="306"/>
      <c r="E756" s="39" t="s">
        <v>360</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29400</v>
      </c>
      <c r="X756" s="40">
        <f t="shared" si="100"/>
        <v>194072</v>
      </c>
    </row>
    <row r="757" spans="2:24" ht="63">
      <c r="B757" s="279"/>
      <c r="C757" s="279"/>
      <c r="D757" s="306"/>
      <c r="E757" s="11" t="s">
        <v>361</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279"/>
      <c r="C758" s="279"/>
      <c r="D758" s="306"/>
      <c r="E758" s="139" t="s">
        <v>420</v>
      </c>
      <c r="F758" s="21"/>
      <c r="G758" s="140"/>
      <c r="H758" s="217"/>
      <c r="I758" s="250">
        <v>3110</v>
      </c>
      <c r="J758" s="141">
        <v>29394.3</v>
      </c>
      <c r="K758" s="200"/>
      <c r="L758" s="200"/>
      <c r="M758" s="200"/>
      <c r="N758" s="200"/>
      <c r="O758" s="200">
        <v>29394.3</v>
      </c>
      <c r="P758" s="200"/>
      <c r="Q758" s="200"/>
      <c r="R758" s="200"/>
      <c r="S758" s="200"/>
      <c r="T758" s="200"/>
      <c r="U758" s="200"/>
      <c r="V758" s="200"/>
      <c r="W758" s="49">
        <v>29394.3</v>
      </c>
      <c r="X758" s="40">
        <f t="shared" si="100"/>
        <v>0</v>
      </c>
    </row>
    <row r="759" spans="2:24" ht="47.25">
      <c r="B759" s="279"/>
      <c r="C759" s="279"/>
      <c r="D759" s="306"/>
      <c r="E759" s="139" t="s">
        <v>505</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279"/>
      <c r="C760" s="279"/>
      <c r="D760" s="306"/>
      <c r="E760" s="39" t="s">
        <v>362</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279"/>
      <c r="C761" s="279"/>
      <c r="D761" s="306"/>
      <c r="E761" s="41" t="s">
        <v>384</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279"/>
      <c r="C762" s="279"/>
      <c r="D762" s="306"/>
      <c r="E762" s="139" t="s">
        <v>292</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279"/>
      <c r="C763" s="279"/>
      <c r="D763" s="306"/>
      <c r="E763" s="42" t="s">
        <v>385</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279"/>
      <c r="C764" s="279"/>
      <c r="D764" s="306"/>
      <c r="E764" s="31" t="s">
        <v>822</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279"/>
      <c r="C765" s="279"/>
      <c r="D765" s="306"/>
      <c r="E765" s="31" t="s">
        <v>823</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279"/>
      <c r="C766" s="279"/>
      <c r="D766" s="306"/>
      <c r="E766" s="31" t="s">
        <v>244</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03" t="s">
        <v>767</v>
      </c>
      <c r="E767" s="30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05" t="s">
        <v>425</v>
      </c>
      <c r="C768" s="305" t="s">
        <v>423</v>
      </c>
      <c r="D768" s="306" t="s">
        <v>513</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05"/>
      <c r="C769" s="305"/>
      <c r="D769" s="306"/>
      <c r="E769" s="51" t="s">
        <v>768</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05"/>
      <c r="C770" s="305"/>
      <c r="D770" s="306"/>
      <c r="E770" s="51" t="s">
        <v>297</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05"/>
      <c r="C771" s="305"/>
      <c r="D771" s="306"/>
      <c r="E771" s="51" t="s">
        <v>578</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03" t="s">
        <v>579</v>
      </c>
      <c r="E772" s="30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97" t="s">
        <v>686</v>
      </c>
      <c r="C773" s="297" t="s">
        <v>605</v>
      </c>
      <c r="D773" s="291" t="s">
        <v>580</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302"/>
      <c r="C774" s="302"/>
      <c r="D774" s="292"/>
      <c r="E774" s="51" t="s">
        <v>680</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302"/>
      <c r="C775" s="302"/>
      <c r="D775" s="292"/>
      <c r="E775" s="51" t="s">
        <v>54</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98"/>
      <c r="C776" s="298"/>
      <c r="D776" s="293"/>
      <c r="E776" s="51" t="s">
        <v>62</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97" t="s">
        <v>444</v>
      </c>
      <c r="C777" s="297" t="s">
        <v>605</v>
      </c>
      <c r="D777" s="291" t="s">
        <v>260</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98"/>
      <c r="C778" s="298"/>
      <c r="D778" s="293"/>
      <c r="E778" s="42" t="s">
        <v>824</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38</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4263712.2</v>
      </c>
      <c r="V779" s="43">
        <f t="shared" si="118"/>
        <v>5758272</v>
      </c>
      <c r="W779" s="43">
        <f t="shared" si="118"/>
        <v>51124943.46000001</v>
      </c>
      <c r="X779" s="60">
        <f t="shared" si="100"/>
        <v>125711813.46999997</v>
      </c>
    </row>
    <row r="780" spans="2:24" ht="126">
      <c r="B780" s="174">
        <v>180411</v>
      </c>
      <c r="C780" s="174"/>
      <c r="D780" s="174" t="s">
        <v>205</v>
      </c>
      <c r="E780" s="174" t="s">
        <v>783</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299" t="s">
        <v>249</v>
      </c>
      <c r="C781" s="300"/>
      <c r="D781" s="30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4263712.2</v>
      </c>
      <c r="V781" s="60">
        <f t="shared" si="119"/>
        <v>5758272</v>
      </c>
      <c r="W781" s="60">
        <f t="shared" si="119"/>
        <v>51124943.46000001</v>
      </c>
      <c r="X781" s="60">
        <f t="shared" si="100"/>
        <v>177517147.76999998</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B9:I9"/>
    <mergeCell ref="B232:B235"/>
    <mergeCell ref="C232:C235"/>
    <mergeCell ref="D232:D235"/>
    <mergeCell ref="C229:C231"/>
    <mergeCell ref="B229:B231"/>
    <mergeCell ref="C36:C124"/>
    <mergeCell ref="D16:E16"/>
    <mergeCell ref="B17:B26"/>
    <mergeCell ref="D17:D26"/>
    <mergeCell ref="B310:B324"/>
    <mergeCell ref="C310:C324"/>
    <mergeCell ref="D310:D324"/>
    <mergeCell ref="C243:C247"/>
    <mergeCell ref="D243:D247"/>
    <mergeCell ref="B288:B290"/>
    <mergeCell ref="C288:C290"/>
    <mergeCell ref="D269:D270"/>
    <mergeCell ref="B296:B305"/>
    <mergeCell ref="B243:B247"/>
    <mergeCell ref="C402:C430"/>
    <mergeCell ref="D402:D430"/>
    <mergeCell ref="B377:B401"/>
    <mergeCell ref="C377:C401"/>
    <mergeCell ref="D377:D401"/>
    <mergeCell ref="B402:B430"/>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B608:B612"/>
    <mergeCell ref="C608:C612"/>
    <mergeCell ref="D608:D612"/>
    <mergeCell ref="B613:B616"/>
    <mergeCell ref="C613:C616"/>
    <mergeCell ref="D613:D616"/>
    <mergeCell ref="D29:E29"/>
    <mergeCell ref="D35:E35"/>
    <mergeCell ref="D325:E325"/>
    <mergeCell ref="D30:D34"/>
    <mergeCell ref="D36:D124"/>
    <mergeCell ref="E505:E506"/>
    <mergeCell ref="D229:D231"/>
    <mergeCell ref="D125:D219"/>
    <mergeCell ref="D326:D376"/>
    <mergeCell ref="D438:E438"/>
    <mergeCell ref="D456:E456"/>
    <mergeCell ref="D768:D771"/>
    <mergeCell ref="B773:B776"/>
    <mergeCell ref="D582:E582"/>
    <mergeCell ref="C732:C751"/>
    <mergeCell ref="D732:D751"/>
    <mergeCell ref="C755:C766"/>
    <mergeCell ref="D755:D766"/>
    <mergeCell ref="D752:E752"/>
    <mergeCell ref="C675:C726"/>
    <mergeCell ref="D675:D726"/>
    <mergeCell ref="B755:B766"/>
    <mergeCell ref="C777:C778"/>
    <mergeCell ref="D777:D778"/>
    <mergeCell ref="B781:D781"/>
    <mergeCell ref="B777:B778"/>
    <mergeCell ref="C773:C776"/>
    <mergeCell ref="D773:D776"/>
    <mergeCell ref="D772:E772"/>
    <mergeCell ref="B768:B771"/>
    <mergeCell ref="C768:C771"/>
    <mergeCell ref="C296:C305"/>
    <mergeCell ref="D296:D305"/>
    <mergeCell ref="B269:B270"/>
    <mergeCell ref="C269:C270"/>
    <mergeCell ref="B732:B751"/>
    <mergeCell ref="E427:E428"/>
    <mergeCell ref="B13:I13"/>
    <mergeCell ref="C17:C26"/>
    <mergeCell ref="B30:B34"/>
    <mergeCell ref="C30:C34"/>
    <mergeCell ref="B27:B28"/>
    <mergeCell ref="D288:D290"/>
    <mergeCell ref="B271:B287"/>
    <mergeCell ref="C271:C28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2015-09-18T06:30:53Z</dcterms:modified>
  <cp:category/>
  <cp:version/>
  <cp:contentType/>
  <cp:contentStatus/>
</cp:coreProperties>
</file>